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style1.xml" ContentType="application/vnd.ms-office.chartstyle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5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2.xml" ContentType="application/vnd.ms-office.chartcolor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NOAA Sunset Calculator" sheetId="1" state="visible" r:id="rId3"/>
    <sheet name="Species Emergence - Field Notes" sheetId="2" state="visible" r:id="rId4"/>
    <sheet name="Emergence Times - Field Notes J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<sst xmlns="http://schemas.openxmlformats.org/spreadsheetml/2006/main" count="62" uniqueCount="59">
  <si>
    <t xml:space="preserve">NOAA Solar Calculations - Change any of the highlighted cells to get solar position data for that location and time-of-day for a year.</t>
  </si>
  <si>
    <t xml:space="preserve">Date</t>
  </si>
  <si>
    <t xml:space="preserve">Time (hrs past local midnight)</t>
  </si>
  <si>
    <t xml:space="preserve">Julian Day</t>
  </si>
  <si>
    <t xml:space="preserve">Julian Century</t>
  </si>
  <si>
    <t xml:space="preserve">Geom Mean Long Sun (deg)</t>
  </si>
  <si>
    <t xml:space="preserve">Geom Mean Anom Sun (deg)</t>
  </si>
  <si>
    <t xml:space="preserve">Eccent Earth Orbit</t>
  </si>
  <si>
    <t xml:space="preserve">Sun Eq of Ctr</t>
  </si>
  <si>
    <t xml:space="preserve">Sun True Long (deg)</t>
  </si>
  <si>
    <t xml:space="preserve">Sun True Anom (deg)</t>
  </si>
  <si>
    <t xml:space="preserve">Sun Rad Vector (AUs)</t>
  </si>
  <si>
    <t xml:space="preserve">Sun App Long (deg)</t>
  </si>
  <si>
    <t xml:space="preserve">Mean Obliq Ecliptic (deg)</t>
  </si>
  <si>
    <t xml:space="preserve">Obliq Corr (deg)</t>
  </si>
  <si>
    <t xml:space="preserve">Sun Rt Ascen (deg)</t>
  </si>
  <si>
    <t xml:space="preserve">Sun Declin (deg)</t>
  </si>
  <si>
    <t xml:space="preserve">var y</t>
  </si>
  <si>
    <t xml:space="preserve">Eq of Time (minutes)</t>
  </si>
  <si>
    <t xml:space="preserve">HA Sunrise (deg)</t>
  </si>
  <si>
    <t xml:space="preserve">Solar Noon (LST)</t>
  </si>
  <si>
    <t xml:space="preserve">Sunrise Time (LST)</t>
  </si>
  <si>
    <t xml:space="preserve">Sunset Time (LST)</t>
  </si>
  <si>
    <t xml:space="preserve">Sunlight Duration (minutes)</t>
  </si>
  <si>
    <t xml:space="preserve">True Solar Time (min)</t>
  </si>
  <si>
    <t xml:space="preserve">Hour Angle (deg)</t>
  </si>
  <si>
    <t xml:space="preserve">Solar Zenith Angle (deg)</t>
  </si>
  <si>
    <t xml:space="preserve">Solar Elevation Angle (deg)</t>
  </si>
  <si>
    <t xml:space="preserve">Approx Atmospheric Refraction (deg)</t>
  </si>
  <si>
    <t xml:space="preserve">Solar Elevation corrected for atm refraction (deg)</t>
  </si>
  <si>
    <t xml:space="preserve">Solar Azimuth Angle (deg cw from N)</t>
  </si>
  <si>
    <t xml:space="preserve">Latitude (+ to N)</t>
  </si>
  <si>
    <t xml:space="preserve">Longitude (+ to E)</t>
  </si>
  <si>
    <t xml:space="preserve">Time Zone (+ to E)</t>
  </si>
  <si>
    <t xml:space="preserve">Local Time (hrs)</t>
  </si>
  <si>
    <t xml:space="preserve">Year</t>
  </si>
  <si>
    <t xml:space="preserve">Common Name</t>
  </si>
  <si>
    <t xml:space="preserve">From</t>
  </si>
  <si>
    <t xml:space="preserve">To</t>
  </si>
  <si>
    <t xml:space="preserve">Hibernation Starts</t>
  </si>
  <si>
    <t xml:space="preserve">Hibernation Ends</t>
  </si>
  <si>
    <t xml:space="preserve">Brandt’s</t>
  </si>
  <si>
    <t xml:space="preserve">Brown Long-Eared</t>
  </si>
  <si>
    <t xml:space="preserve">Daubenton’s</t>
  </si>
  <si>
    <t xml:space="preserve">Greater Horseshoe</t>
  </si>
  <si>
    <t xml:space="preserve">Lesser Horseshoe</t>
  </si>
  <si>
    <t xml:space="preserve">Natterer’s</t>
  </si>
  <si>
    <t xml:space="preserve">Noctule</t>
  </si>
  <si>
    <t xml:space="preserve">Common Pipistrelle</t>
  </si>
  <si>
    <t xml:space="preserve">Soprano Pipistrelle</t>
  </si>
  <si>
    <t xml:space="preserve">Whiskered</t>
  </si>
  <si>
    <t xml:space="preserve">Enter Species:</t>
  </si>
  <si>
    <t xml:space="preserve">Hibernating</t>
  </si>
  <si>
    <t xml:space="preserve">Minimum Offset</t>
  </si>
  <si>
    <t xml:space="preserve">Maximum Offset</t>
  </si>
  <si>
    <t xml:space="preserve">Minimum Emergence</t>
  </si>
  <si>
    <t xml:space="preserve">Maximum Emergence</t>
  </si>
  <si>
    <t xml:space="preserve">End Hibernation</t>
  </si>
  <si>
    <t xml:space="preserve">Start Hibernation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</si>
</sst>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yy"/>
    <numFmt numFmtId="166" formatCode="h:mm:ss;@"/>
    <numFmt numFmtId="167" formatCode="0.00"/>
    <numFmt numFmtId="168" formatCode="0.00000000"/>
    <numFmt numFmtId="169" formatCode="hh:mm:ss"/>
    <numFmt numFmtId="170" formatCode="dd\-mmm\-yy"/>
    <numFmt numFmtId="171" formatCode="&quot;TRUE&quot;;&quot;TRUE&quot;;&quot;FALSE&quot;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A6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color rgb="FF996600"/>
        <sz val="11"/>
      </font>
      <fill>
        <patternFill>
          <bgColor rgb="FFFFFFCC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_rels/chart5.xml.rels><?xml version="1.0" encoding="UTF-8"?>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  <a:ea typeface="DejaVu Sans"/>
              </a:rPr>
              <a:t>Analemma</a:t>
            </a:r>
          </a:p>
        </c:rich>
      </c:tx>
      <c:layout>
        <c:manualLayout>
          <c:xMode val="edge"/>
          <c:yMode val="edge"/>
          <c:x val="0.309758706763342"/>
          <c:y val="0.056558363417569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4111494116249"/>
          <c:y val="0.215746948598934"/>
          <c:w val="0.913942707714252"/>
          <c:h val="0.746089049338147"/>
        </c:manualLayout>
      </c:layout>
      <c:scatterChart>
        <c:scatterStyle val="line"/>
        <c:varyColors val="0"/>
        <c:ser>
          <c:idx val="0"/>
          <c:order val="0"/>
          <c:tx>
            <c:strRef>
              <c:f>'NOAA Sunset Calculator'!$AH$1</c:f>
              <c:strCache>
                <c:ptCount val="1"/>
                <c:pt idx="0">
                  <c:v>Solar Azimuth Angle (deg cw from N)</c:v>
                </c:pt>
              </c:strCache>
            </c:strRef>
          </c:tx>
          <c:spPr>
            <a:solidFill>
              <a:srgbClr val="666699"/>
            </a:solidFill>
            <a:ln w="252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'NOAA Sunset Calculator'!$AE$2:$AE$367</c:f>
              <c:numCache>
                <c:formatCode>General</c:formatCode>
                <c:ptCount val="366"/>
                <c:pt idx="0">
                  <c:v>13.8426457150297</c:v>
                </c:pt>
                <c:pt idx="1">
                  <c:v>13.9088325765969</c:v>
                </c:pt>
                <c:pt idx="2">
                  <c:v>13.9825540937964</c:v>
                </c:pt>
                <c:pt idx="3">
                  <c:v>14.063785711241</c:v>
                </c:pt>
                <c:pt idx="4">
                  <c:v>14.1524994236011</c:v>
                </c:pt>
                <c:pt idx="5">
                  <c:v>14.2486638117931</c:v>
                </c:pt>
                <c:pt idx="6">
                  <c:v>14.3522440824366</c:v>
                </c:pt>
                <c:pt idx="7">
                  <c:v>14.4632021104042</c:v>
                </c:pt>
                <c:pt idx="8">
                  <c:v>14.5814964842834</c:v>
                </c:pt>
                <c:pt idx="9">
                  <c:v>14.7070825545704</c:v>
                </c:pt>
                <c:pt idx="10">
                  <c:v>14.8399124844148</c:v>
                </c:pt>
                <c:pt idx="11">
                  <c:v>14.9799353027382</c:v>
                </c:pt>
                <c:pt idx="12">
                  <c:v>15.1270969595512</c:v>
                </c:pt>
                <c:pt idx="13">
                  <c:v>15.2813403832965</c:v>
                </c:pt>
                <c:pt idx="14">
                  <c:v>15.442605540055</c:v>
                </c:pt>
                <c:pt idx="15">
                  <c:v>15.6108294944525</c:v>
                </c:pt>
                <c:pt idx="16">
                  <c:v>15.7859464721141</c:v>
                </c:pt>
                <c:pt idx="17">
                  <c:v>15.9678879235177</c:v>
                </c:pt>
                <c:pt idx="18">
                  <c:v>16.1565825891106</c:v>
                </c:pt>
                <c:pt idx="19">
                  <c:v>16.3519565655522</c:v>
                </c:pt>
                <c:pt idx="20">
                  <c:v>16.5539333729581</c:v>
                </c:pt>
                <c:pt idx="21">
                  <c:v>16.7624340230305</c:v>
                </c:pt>
                <c:pt idx="22">
                  <c:v>16.9773770879609</c:v>
                </c:pt>
                <c:pt idx="23">
                  <c:v>17.1986787699978</c:v>
                </c:pt>
                <c:pt idx="24">
                  <c:v>17.426252971586</c:v>
                </c:pt>
                <c:pt idx="25">
                  <c:v>17.6600113659811</c:v>
                </c:pt>
                <c:pt idx="26">
                  <c:v>17.8998634682525</c:v>
                </c:pt>
                <c:pt idx="27">
                  <c:v>18.1457167065908</c:v>
                </c:pt>
                <c:pt idx="28">
                  <c:v>18.3974764938393</c:v>
                </c:pt>
                <c:pt idx="29">
                  <c:v>18.6550462991767</c:v>
                </c:pt>
                <c:pt idx="30">
                  <c:v>18.9183277198749</c:v>
                </c:pt>
                <c:pt idx="31">
                  <c:v>19.1872205530609</c:v>
                </c:pt>
                <c:pt idx="32">
                  <c:v>19.4616228674138</c:v>
                </c:pt>
                <c:pt idx="33">
                  <c:v>19.7414310747262</c:v>
                </c:pt>
                <c:pt idx="34">
                  <c:v>20.0265400012656</c:v>
                </c:pt>
                <c:pt idx="35">
                  <c:v>20.3168429588633</c:v>
                </c:pt>
                <c:pt idx="36">
                  <c:v>20.6122318156624</c:v>
                </c:pt>
                <c:pt idx="37">
                  <c:v>20.9125970664596</c:v>
                </c:pt>
                <c:pt idx="38">
                  <c:v>21.2178279025664</c:v>
                </c:pt>
                <c:pt idx="39">
                  <c:v>21.5278122811201</c:v>
                </c:pt>
                <c:pt idx="40">
                  <c:v>21.842436993771</c:v>
                </c:pt>
                <c:pt idx="41">
                  <c:v>22.1615877346764</c:v>
                </c:pt>
                <c:pt idx="42">
                  <c:v>22.4851491677207</c:v>
                </c:pt>
                <c:pt idx="43">
                  <c:v>22.8130049928941</c:v>
                </c:pt>
                <c:pt idx="44">
                  <c:v>23.1450380117408</c:v>
                </c:pt>
                <c:pt idx="45">
                  <c:v>23.4811301918169</c:v>
                </c:pt>
                <c:pt idx="46">
                  <c:v>23.8211627300705</c:v>
                </c:pt>
                <c:pt idx="47">
                  <c:v>24.1650161150644</c:v>
                </c:pt>
                <c:pt idx="48">
                  <c:v>24.5125701879746</c:v>
                </c:pt>
                <c:pt idx="49">
                  <c:v>24.8637042022887</c:v>
                </c:pt>
                <c:pt idx="50">
                  <c:v>25.2182968821158</c:v>
                </c:pt>
                <c:pt idx="51">
                  <c:v>25.5762264790619</c:v>
                </c:pt>
                <c:pt idx="52">
                  <c:v>25.9373708275738</c:v>
                </c:pt>
                <c:pt idx="53">
                  <c:v>26.3016073987125</c:v>
                </c:pt>
                <c:pt idx="54">
                  <c:v>26.6688133522636</c:v>
                </c:pt>
                <c:pt idx="55">
                  <c:v>27.0388655871527</c:v>
                </c:pt>
                <c:pt idx="56">
                  <c:v>27.4116407900995</c:v>
                </c:pt>
                <c:pt idx="57">
                  <c:v>27.7870154824538</c:v>
                </c:pt>
                <c:pt idx="58">
                  <c:v>28.1648660651837</c:v>
                </c:pt>
                <c:pt idx="59">
                  <c:v>28.5450688619634</c:v>
                </c:pt>
                <c:pt idx="60">
                  <c:v>28.9275001603404</c:v>
                </c:pt>
                <c:pt idx="61">
                  <c:v>29.3120362509401</c:v>
                </c:pt>
                <c:pt idx="62">
                  <c:v>29.698553464703</c:v>
                </c:pt>
                <c:pt idx="63">
                  <c:v>30.0869282081298</c:v>
                </c:pt>
                <c:pt idx="64">
                  <c:v>30.477036996535</c:v>
                </c:pt>
                <c:pt idx="65">
                  <c:v>30.8687564853015</c:v>
                </c:pt>
                <c:pt idx="66">
                  <c:v>31.2619634991563</c:v>
                </c:pt>
                <c:pt idx="67">
                  <c:v>31.6565350594667</c:v>
                </c:pt>
                <c:pt idx="68">
                  <c:v>32.0523484095972</c:v>
                </c:pt>
                <c:pt idx="69">
                  <c:v>32.4492810383361</c:v>
                </c:pt>
                <c:pt idx="70">
                  <c:v>32.8472107014478</c:v>
                </c:pt>
                <c:pt idx="71">
                  <c:v>33.2460154413783</c:v>
                </c:pt>
                <c:pt idx="72">
                  <c:v>33.6455736051793</c:v>
                </c:pt>
                <c:pt idx="73">
                  <c:v>34.0457638606895</c:v>
                </c:pt>
                <c:pt idx="74">
                  <c:v>34.4464652110579</c:v>
                </c:pt>
                <c:pt idx="75">
                  <c:v>34.8475570076557</c:v>
                </c:pt>
                <c:pt idx="76">
                  <c:v>35.2489189614732</c:v>
                </c:pt>
                <c:pt idx="77">
                  <c:v>35.6504311530653</c:v>
                </c:pt>
                <c:pt idx="78">
                  <c:v>36.0519740411447</c:v>
                </c:pt>
                <c:pt idx="79">
                  <c:v>36.4534284699058</c:v>
                </c:pt>
                <c:pt idx="80">
                  <c:v>36.854675675175</c:v>
                </c:pt>
                <c:pt idx="81">
                  <c:v>37.2555972894939</c:v>
                </c:pt>
                <c:pt idx="82">
                  <c:v>37.6560753462318</c:v>
                </c:pt>
                <c:pt idx="83">
                  <c:v>38.0559922828382</c:v>
                </c:pt>
                <c:pt idx="84">
                  <c:v>38.4552309433458</c:v>
                </c:pt>
                <c:pt idx="85">
                  <c:v>38.8536745802342</c:v>
                </c:pt>
                <c:pt idx="86">
                  <c:v>39.2512068557774</c:v>
                </c:pt>
                <c:pt idx="87">
                  <c:v>39.6477118429862</c:v>
                </c:pt>
                <c:pt idx="88">
                  <c:v>40.0430740262669</c:v>
                </c:pt>
                <c:pt idx="89">
                  <c:v>40.4371783019243</c:v>
                </c:pt>
                <c:pt idx="90">
                  <c:v>40.8299099786248</c:v>
                </c:pt>
                <c:pt idx="91">
                  <c:v>41.2211547779498</c:v>
                </c:pt>
                <c:pt idx="92">
                  <c:v>41.6107988351595</c:v>
                </c:pt>
                <c:pt idx="93">
                  <c:v>41.9987287003014</c:v>
                </c:pt>
                <c:pt idx="94">
                  <c:v>42.3848313397863</c:v>
                </c:pt>
                <c:pt idx="95">
                  <c:v>42.7689941385547</c:v>
                </c:pt>
                <c:pt idx="96">
                  <c:v>43.1511049029692</c:v>
                </c:pt>
                <c:pt idx="97">
                  <c:v>43.5310518645598</c:v>
                </c:pt>
                <c:pt idx="98">
                  <c:v>43.9087236847442</c:v>
                </c:pt>
                <c:pt idx="99">
                  <c:v>44.2840094606572</c:v>
                </c:pt>
                <c:pt idx="100">
                  <c:v>44.6567987322091</c:v>
                </c:pt>
                <c:pt idx="101">
                  <c:v>45.0269814905092</c:v>
                </c:pt>
                <c:pt idx="102">
                  <c:v>45.394448187772</c:v>
                </c:pt>
                <c:pt idx="103">
                  <c:v>45.759089748835</c:v>
                </c:pt>
                <c:pt idx="104">
                  <c:v>46.1207975844059</c:v>
                </c:pt>
                <c:pt idx="105">
                  <c:v>46.4794636061809</c:v>
                </c:pt>
                <c:pt idx="106">
                  <c:v>46.8349802439124</c:v>
                </c:pt>
                <c:pt idx="107">
                  <c:v>47.1872404646006</c:v>
                </c:pt>
                <c:pt idx="108">
                  <c:v>47.5361377938728</c:v>
                </c:pt>
                <c:pt idx="109">
                  <c:v>47.8815663396992</c:v>
                </c:pt>
                <c:pt idx="110">
                  <c:v>48.2234208185259</c:v>
                </c:pt>
                <c:pt idx="111">
                  <c:v>48.5615965839567</c:v>
                </c:pt>
                <c:pt idx="112">
                  <c:v>48.8959896580558</c:v>
                </c:pt>
                <c:pt idx="113">
                  <c:v>49.2264967653897</c:v>
                </c:pt>
                <c:pt idx="114">
                  <c:v>49.5530153698735</c:v>
                </c:pt>
                <c:pt idx="115">
                  <c:v>49.8754437145174</c:v>
                </c:pt>
                <c:pt idx="116">
                  <c:v>50.1936808641355</c:v>
                </c:pt>
                <c:pt idx="117">
                  <c:v>50.507626751077</c:v>
                </c:pt>
                <c:pt idx="118">
                  <c:v>50.8171822240362</c:v>
                </c:pt>
                <c:pt idx="119">
                  <c:v>51.1222490999693</c:v>
                </c:pt>
                <c:pt idx="120">
                  <c:v>51.4227302191532</c:v>
                </c:pt>
                <c:pt idx="121">
                  <c:v>51.7185295033809</c:v>
                </c:pt>
                <c:pt idx="122">
                  <c:v>52.0095520172992</c:v>
                </c:pt>
                <c:pt idx="123">
                  <c:v>52.295704032851</c:v>
                </c:pt>
                <c:pt idx="124">
                  <c:v>52.5768930967884</c:v>
                </c:pt>
                <c:pt idx="125">
                  <c:v>52.8530281011777</c:v>
                </c:pt>
                <c:pt idx="126">
                  <c:v>53.1240193568143</c:v>
                </c:pt>
                <c:pt idx="127">
                  <c:v>53.3897786694331</c:v>
                </c:pt>
                <c:pt idx="128">
                  <c:v>53.6502194185779</c:v>
                </c:pt>
                <c:pt idx="129">
                  <c:v>53.9052566389572</c:v>
                </c:pt>
                <c:pt idx="130">
                  <c:v>54.1548071041049</c:v>
                </c:pt>
                <c:pt idx="131">
                  <c:v>54.3987894121139</c:v>
                </c:pt>
                <c:pt idx="132">
                  <c:v>54.6371240732054</c:v>
                </c:pt>
                <c:pt idx="133">
                  <c:v>54.8697335988404</c:v>
                </c:pt>
                <c:pt idx="134">
                  <c:v>55.0965425920795</c:v>
                </c:pt>
                <c:pt idx="135">
                  <c:v>55.3174778388402</c:v>
                </c:pt>
                <c:pt idx="136">
                  <c:v>55.5324683996969</c:v>
                </c:pt>
                <c:pt idx="137">
                  <c:v>55.7414457018199</c:v>
                </c:pt>
                <c:pt idx="138">
                  <c:v>55.9443436306426</c:v>
                </c:pt>
                <c:pt idx="139">
                  <c:v>56.1410986208053</c:v>
                </c:pt>
                <c:pt idx="140">
                  <c:v>56.3316497459118</c:v>
                </c:pt>
                <c:pt idx="141">
                  <c:v>56.5159388066152</c:v>
                </c:pt>
                <c:pt idx="142">
                  <c:v>56.6939104165274</c:v>
                </c:pt>
                <c:pt idx="143">
                  <c:v>56.8655120854396</c:v>
                </c:pt>
                <c:pt idx="144">
                  <c:v>57.0306942993277</c:v>
                </c:pt>
                <c:pt idx="145">
                  <c:v>57.189410596619</c:v>
                </c:pt>
                <c:pt idx="146">
                  <c:v>57.3416176401887</c:v>
                </c:pt>
                <c:pt idx="147">
                  <c:v>57.4872752845635</c:v>
                </c:pt>
                <c:pt idx="148">
                  <c:v>57.6263466378227</c:v>
                </c:pt>
                <c:pt idx="149">
                  <c:v>57.7587981176986</c:v>
                </c:pt>
                <c:pt idx="150">
                  <c:v>57.8845995014011</c:v>
                </c:pt>
                <c:pt idx="151">
                  <c:v>58.0037239687176</c:v>
                </c:pt>
                <c:pt idx="152">
                  <c:v>58.1161481379699</c:v>
                </c:pt>
                <c:pt idx="153">
                  <c:v>58.2218520944524</c:v>
                </c:pt>
                <c:pt idx="154">
                  <c:v>58.3208194110072</c:v>
                </c:pt>
                <c:pt idx="155">
                  <c:v>58.4130371604506</c:v>
                </c:pt>
                <c:pt idx="156">
                  <c:v>58.4984959196079</c:v>
                </c:pt>
                <c:pt idx="157">
                  <c:v>58.5771897647667</c:v>
                </c:pt>
                <c:pt idx="158">
                  <c:v>58.6491162584269</c:v>
                </c:pt>
                <c:pt idx="159">
                  <c:v>58.7142764272699</c:v>
                </c:pt>
                <c:pt idx="160">
                  <c:v>58.7726747313464</c:v>
                </c:pt>
                <c:pt idx="161">
                  <c:v>58.8243190245303</c:v>
                </c:pt>
                <c:pt idx="162">
                  <c:v>58.8692205063612</c:v>
                </c:pt>
                <c:pt idx="163">
                  <c:v>58.9073936654514</c:v>
                </c:pt>
                <c:pt idx="164">
                  <c:v>58.938856214699</c:v>
                </c:pt>
                <c:pt idx="165">
                  <c:v>58.963629018604</c:v>
                </c:pt>
                <c:pt idx="166">
                  <c:v>58.9817360130431</c:v>
                </c:pt>
                <c:pt idx="167">
                  <c:v>58.9932041179096</c:v>
                </c:pt>
                <c:pt idx="168">
                  <c:v>58.9980631430738</c:v>
                </c:pt>
                <c:pt idx="169">
                  <c:v>58.9963456881619</c:v>
                </c:pt>
                <c:pt idx="170">
                  <c:v>58.9880870366931</c:v>
                </c:pt>
                <c:pt idx="171">
                  <c:v>58.9733250451447</c:v>
                </c:pt>
                <c:pt idx="172">
                  <c:v>58.9521000275447</c:v>
                </c:pt>
                <c:pt idx="173">
                  <c:v>58.9244546362119</c:v>
                </c:pt>
                <c:pt idx="174">
                  <c:v>58.8904337392815</c:v>
                </c:pt>
                <c:pt idx="175">
                  <c:v>58.8500842956613</c:v>
                </c:pt>
                <c:pt idx="176">
                  <c:v>58.8034552280703</c:v>
                </c:pt>
                <c:pt idx="177">
                  <c:v>58.7505972948061</c:v>
                </c:pt>
                <c:pt idx="178">
                  <c:v>58.6915629608875</c:v>
                </c:pt>
                <c:pt idx="179">
                  <c:v>58.6264062691955</c:v>
                </c:pt>
                <c:pt idx="180">
                  <c:v>58.5551827122313</c:v>
                </c:pt>
                <c:pt idx="181">
                  <c:v>58.4779491050771</c:v>
                </c:pt>
                <c:pt idx="182">
                  <c:v>58.3947634601278</c:v>
                </c:pt>
                <c:pt idx="183">
                  <c:v>58.3056848641302</c:v>
                </c:pt>
                <c:pt idx="184">
                  <c:v>58.210773358033</c:v>
                </c:pt>
                <c:pt idx="185">
                  <c:v>58.1100898201189</c:v>
                </c:pt>
                <c:pt idx="186">
                  <c:v>58.0036958528519</c:v>
                </c:pt>
                <c:pt idx="187">
                  <c:v>57.8916536738363</c:v>
                </c:pt>
                <c:pt idx="188">
                  <c:v>57.7740260112459</c:v>
                </c:pt>
                <c:pt idx="189">
                  <c:v>57.650876004035</c:v>
                </c:pt>
                <c:pt idx="190">
                  <c:v>57.5222671072172</c:v>
                </c:pt>
                <c:pt idx="191">
                  <c:v>57.3882630024396</c:v>
                </c:pt>
                <c:pt idx="192">
                  <c:v>57.2489275140598</c:v>
                </c:pt>
                <c:pt idx="193">
                  <c:v>57.104324530875</c:v>
                </c:pt>
                <c:pt idx="194">
                  <c:v>56.9545179336375</c:v>
                </c:pt>
                <c:pt idx="195">
                  <c:v>56.7995715284296</c:v>
                </c:pt>
                <c:pt idx="196">
                  <c:v>56.6395489859538</c:v>
                </c:pt>
                <c:pt idx="197">
                  <c:v>56.4745137867586</c:v>
                </c:pt>
                <c:pt idx="198">
                  <c:v>56.3045291723757</c:v>
                </c:pt>
                <c:pt idx="199">
                  <c:v>56.129658102338</c:v>
                </c:pt>
                <c:pt idx="200">
                  <c:v>55.9499632169885</c:v>
                </c:pt>
                <c:pt idx="201">
                  <c:v>55.765506805999</c:v>
                </c:pt>
                <c:pt idx="202">
                  <c:v>55.5763507824626</c:v>
                </c:pt>
                <c:pt idx="203">
                  <c:v>55.3825566624247</c:v>
                </c:pt>
                <c:pt idx="204">
                  <c:v>55.1841855496792</c:v>
                </c:pt>
                <c:pt idx="205">
                  <c:v>54.9812981256584</c:v>
                </c:pt>
                <c:pt idx="206">
                  <c:v>54.7739546442052</c:v>
                </c:pt>
                <c:pt idx="207">
                  <c:v>54.5622149310248</c:v>
                </c:pt>
                <c:pt idx="208">
                  <c:v>54.3461383875841</c:v>
                </c:pt>
                <c:pt idx="209">
                  <c:v>54.1257839992281</c:v>
                </c:pt>
                <c:pt idx="210">
                  <c:v>53.9012103472622</c:v>
                </c:pt>
                <c:pt idx="211">
                  <c:v>53.6724756247556</c:v>
                </c:pt>
                <c:pt idx="212">
                  <c:v>53.4396376558058</c:v>
                </c:pt>
                <c:pt idx="213">
                  <c:v>53.2027539180021</c:v>
                </c:pt>
                <c:pt idx="214">
                  <c:v>52.9618815678289</c:v>
                </c:pt>
                <c:pt idx="215">
                  <c:v>52.7170774687432</c:v>
                </c:pt>
                <c:pt idx="216">
                  <c:v>52.468398221666</c:v>
                </c:pt>
                <c:pt idx="217">
                  <c:v>52.215900197624</c:v>
                </c:pt>
                <c:pt idx="218">
                  <c:v>51.9596395722855</c:v>
                </c:pt>
                <c:pt idx="219">
                  <c:v>51.6996723621444</c:v>
                </c:pt>
                <c:pt idx="220">
                  <c:v>51.4360544620962</c:v>
                </c:pt>
                <c:pt idx="221">
                  <c:v>51.1688416841725</c:v>
                </c:pt>
                <c:pt idx="222">
                  <c:v>50.8980897971997</c:v>
                </c:pt>
                <c:pt idx="223">
                  <c:v>50.6238545671633</c:v>
                </c:pt>
                <c:pt idx="224">
                  <c:v>50.3461917980573</c:v>
                </c:pt>
                <c:pt idx="225">
                  <c:v>50.0651573730229</c:v>
                </c:pt>
                <c:pt idx="226">
                  <c:v>49.7808072955765</c:v>
                </c:pt>
                <c:pt idx="227">
                  <c:v>49.4931977307554</c:v>
                </c:pt>
                <c:pt idx="228">
                  <c:v>49.2023850460014</c:v>
                </c:pt>
                <c:pt idx="229">
                  <c:v>48.9084258516354</c:v>
                </c:pt>
                <c:pt idx="230">
                  <c:v>48.6113770407748</c:v>
                </c:pt>
                <c:pt idx="231">
                  <c:v>48.3112958285615</c:v>
                </c:pt>
                <c:pt idx="232">
                  <c:v>48.0082397905781</c:v>
                </c:pt>
                <c:pt idx="233">
                  <c:v>47.7022669003588</c:v>
                </c:pt>
                <c:pt idx="234">
                  <c:v>47.3934355658854</c:v>
                </c:pt>
                <c:pt idx="235">
                  <c:v>47.0818046650014</c:v>
                </c:pt>
                <c:pt idx="236">
                  <c:v>46.7674335796619</c:v>
                </c:pt>
                <c:pt idx="237">
                  <c:v>46.4503822289775</c:v>
                </c:pt>
                <c:pt idx="238">
                  <c:v>46.1307111009922</c:v>
                </c:pt>
                <c:pt idx="239">
                  <c:v>45.8084812831656</c:v>
                </c:pt>
                <c:pt idx="240">
                  <c:v>45.4837544915439</c:v>
                </c:pt>
                <c:pt idx="241">
                  <c:v>45.1565930985852</c:v>
                </c:pt>
                <c:pt idx="242">
                  <c:v>44.8270601596507</c:v>
                </c:pt>
                <c:pt idx="243">
                  <c:v>44.4952194381554</c:v>
                </c:pt>
                <c:pt idx="244">
                  <c:v>44.1611354293909</c:v>
                </c:pt>
                <c:pt idx="245">
                  <c:v>43.8248733830347</c:v>
                </c:pt>
                <c:pt idx="246">
                  <c:v>43.4864993243695</c:v>
                </c:pt>
                <c:pt idx="247">
                  <c:v>43.1460800742406</c:v>
                </c:pt>
                <c:pt idx="248">
                  <c:v>42.8036832677846</c:v>
                </c:pt>
                <c:pt idx="249">
                  <c:v>42.4593773719565</c:v>
                </c:pt>
                <c:pt idx="250">
                  <c:v>42.113231701908</c:v>
                </c:pt>
                <c:pt idx="251">
                  <c:v>41.765316436242</c:v>
                </c:pt>
                <c:pt idx="252">
                  <c:v>41.4157026311895</c:v>
                </c:pt>
                <c:pt idx="253">
                  <c:v>41.0644622337594</c:v>
                </c:pt>
                <c:pt idx="254">
                  <c:v>40.7116680938834</c:v>
                </c:pt>
                <c:pt idx="255">
                  <c:v>40.3573939756141</c:v>
                </c:pt>
                <c:pt idx="256">
                  <c:v>40.0017145673989</c:v>
                </c:pt>
                <c:pt idx="257">
                  <c:v>39.6447054914811</c:v>
                </c:pt>
                <c:pt idx="258">
                  <c:v>39.2864433124465</c:v>
                </c:pt>
                <c:pt idx="259">
                  <c:v>38.9270055449579</c:v>
                </c:pt>
                <c:pt idx="260">
                  <c:v>38.5664706606867</c:v>
                </c:pt>
                <c:pt idx="261">
                  <c:v>38.2049180944895</c:v>
                </c:pt>
                <c:pt idx="262">
                  <c:v>37.8424282498187</c:v>
                </c:pt>
                <c:pt idx="263">
                  <c:v>37.4790825033977</c:v>
                </c:pt>
                <c:pt idx="264">
                  <c:v>37.1149632091661</c:v>
                </c:pt>
                <c:pt idx="265">
                  <c:v>36.7501537014914</c:v>
                </c:pt>
                <c:pt idx="266">
                  <c:v>36.384738297652</c:v>
                </c:pt>
                <c:pt idx="267">
                  <c:v>36.018802299581</c:v>
                </c:pt>
                <c:pt idx="268">
                  <c:v>35.6524319948614</c:v>
                </c:pt>
                <c:pt idx="269">
                  <c:v>35.2857146569518</c:v>
                </c:pt>
                <c:pt idx="270">
                  <c:v>34.9187385446212</c:v>
                </c:pt>
                <c:pt idx="271">
                  <c:v>34.5515929005749</c:v>
                </c:pt>
                <c:pt idx="272">
                  <c:v>34.1843679492305</c:v>
                </c:pt>
                <c:pt idx="273">
                  <c:v>33.8171548936121</c:v>
                </c:pt>
                <c:pt idx="274">
                  <c:v>33.4500459113293</c:v>
                </c:pt>
                <c:pt idx="275">
                  <c:v>33.083134149594</c:v>
                </c:pt>
                <c:pt idx="276">
                  <c:v>32.7165137192357</c:v>
                </c:pt>
                <c:pt idx="277">
                  <c:v>32.3502796876612</c:v>
                </c:pt>
                <c:pt idx="278">
                  <c:v>31.9845280707154</c:v>
                </c:pt>
                <c:pt idx="279">
                  <c:v>31.619355823391</c:v>
                </c:pt>
                <c:pt idx="280">
                  <c:v>31.25486082933</c:v>
                </c:pt>
                <c:pt idx="281">
                  <c:v>30.8911418890734</c:v>
                </c:pt>
                <c:pt idx="282">
                  <c:v>30.5282987069953</c:v>
                </c:pt>
                <c:pt idx="283">
                  <c:v>30.1664318768738</c:v>
                </c:pt>
                <c:pt idx="284">
                  <c:v>29.8056428660379</c:v>
                </c:pt>
                <c:pt idx="285">
                  <c:v>29.4460339980515</c:v>
                </c:pt>
                <c:pt idx="286">
                  <c:v>29.0877084338656</c:v>
                </c:pt>
                <c:pt idx="287">
                  <c:v>28.7307701514027</c:v>
                </c:pt>
                <c:pt idx="288">
                  <c:v>28.3753239235115</c:v>
                </c:pt>
                <c:pt idx="289">
                  <c:v>28.0214752942601</c:v>
                </c:pt>
                <c:pt idx="290">
                  <c:v>27.6693305535094</c:v>
                </c:pt>
                <c:pt idx="291">
                  <c:v>27.3189967097287</c:v>
                </c:pt>
                <c:pt idx="292">
                  <c:v>26.9705814610244</c:v>
                </c:pt>
                <c:pt idx="293">
                  <c:v>26.6241931643258</c:v>
                </c:pt>
                <c:pt idx="294">
                  <c:v>26.2799408027103</c:v>
                </c:pt>
                <c:pt idx="295">
                  <c:v>25.9379339508293</c:v>
                </c:pt>
                <c:pt idx="296">
                  <c:v>25.5982827384116</c:v>
                </c:pt>
                <c:pt idx="297">
                  <c:v>25.2610978118146</c:v>
                </c:pt>
                <c:pt idx="298">
                  <c:v>24.9264902936056</c:v>
                </c:pt>
                <c:pt idx="299">
                  <c:v>24.5945717401549</c:v>
                </c:pt>
                <c:pt idx="300">
                  <c:v>24.2654540972269</c:v>
                </c:pt>
                <c:pt idx="301">
                  <c:v>23.9392496535466</c:v>
                </c:pt>
                <c:pt idx="302">
                  <c:v>23.6160709923593</c:v>
                </c:pt>
                <c:pt idx="303">
                  <c:v>23.2960309409422</c:v>
                </c:pt>
                <c:pt idx="304">
                  <c:v>22.9792425180994</c:v>
                </c:pt>
                <c:pt idx="305">
                  <c:v>22.6658188796177</c:v>
                </c:pt>
                <c:pt idx="306">
                  <c:v>22.3558732617056</c:v>
                </c:pt>
                <c:pt idx="307">
                  <c:v>22.0495189224117</c:v>
                </c:pt>
                <c:pt idx="308">
                  <c:v>21.7468690810368</c:v>
                </c:pt>
                <c:pt idx="309">
                  <c:v>21.4480368555632</c:v>
                </c:pt>
                <c:pt idx="310">
                  <c:v>21.1531351981102</c:v>
                </c:pt>
                <c:pt idx="311">
                  <c:v>20.8622768284405</c:v>
                </c:pt>
                <c:pt idx="312">
                  <c:v>20.5755741655622</c:v>
                </c:pt>
                <c:pt idx="313">
                  <c:v>20.2931392574302</c:v>
                </c:pt>
                <c:pt idx="314">
                  <c:v>20.0150837088094</c:v>
                </c:pt>
                <c:pt idx="315">
                  <c:v>19.7415186073307</c:v>
                </c:pt>
                <c:pt idx="316">
                  <c:v>19.4725544477936</c:v>
                </c:pt>
                <c:pt idx="317">
                  <c:v>19.2083010547655</c:v>
                </c:pt>
                <c:pt idx="318">
                  <c:v>18.9488675035437</c:v>
                </c:pt>
                <c:pt idx="319">
                  <c:v>18.6943620395462</c:v>
                </c:pt>
                <c:pt idx="320">
                  <c:v>18.4448919962106</c:v>
                </c:pt>
                <c:pt idx="321">
                  <c:v>18.2005637114799</c:v>
                </c:pt>
                <c:pt idx="322">
                  <c:v>17.961482442971</c:v>
                </c:pt>
                <c:pt idx="323">
                  <c:v>17.7277522819308</c:v>
                </c:pt>
                <c:pt idx="324">
                  <c:v>17.4994760660838</c:v>
                </c:pt>
                <c:pt idx="325">
                  <c:v>17.2767552914928</c:v>
                </c:pt>
                <c:pt idx="326">
                  <c:v>17.0596900235705</c:v>
                </c:pt>
                <c:pt idx="327">
                  <c:v>16.8483788073683</c:v>
                </c:pt>
                <c:pt idx="328">
                  <c:v>16.6429185773043</c:v>
                </c:pt>
                <c:pt idx="329">
                  <c:v>16.4434045664864</c:v>
                </c:pt>
                <c:pt idx="330">
                  <c:v>16.2499302157971</c:v>
                </c:pt>
                <c:pt idx="331">
                  <c:v>16.062587082927</c:v>
                </c:pt>
                <c:pt idx="332">
                  <c:v>15.8814647515373</c:v>
                </c:pt>
                <c:pt idx="333">
                  <c:v>15.7066507407612</c:v>
                </c:pt>
                <c:pt idx="334">
                  <c:v>15.5382304152382</c:v>
                </c:pt>
                <c:pt idx="335">
                  <c:v>15.3762868959049</c:v>
                </c:pt>
                <c:pt idx="336">
                  <c:v>15.2209009717562</c:v>
                </c:pt>
                <c:pt idx="337">
                  <c:v>15.0721510128103</c:v>
                </c:pt>
                <c:pt idx="338">
                  <c:v>14.9301128845005</c:v>
                </c:pt>
                <c:pt idx="339">
                  <c:v>14.7948598637339</c:v>
                </c:pt>
                <c:pt idx="340">
                  <c:v>14.6664625568489</c:v>
                </c:pt>
                <c:pt idx="341">
                  <c:v>14.5449888197099</c:v>
                </c:pt>
                <c:pt idx="342">
                  <c:v>14.4305036801711</c:v>
                </c:pt>
                <c:pt idx="343">
                  <c:v>14.3230692631444</c:v>
                </c:pt>
                <c:pt idx="344">
                  <c:v>14.2227447184953</c:v>
                </c:pt>
                <c:pt idx="345">
                  <c:v>14.1295861519893</c:v>
                </c:pt>
                <c:pt idx="346">
                  <c:v>14.0436465595</c:v>
                </c:pt>
                <c:pt idx="347">
                  <c:v>13.9649757646833</c:v>
                </c:pt>
                <c:pt idx="348">
                  <c:v>13.8936203603085</c:v>
                </c:pt>
                <c:pt idx="349">
                  <c:v>13.8296236534226</c:v>
                </c:pt>
                <c:pt idx="350">
                  <c:v>13.7730256145157</c:v>
                </c:pt>
                <c:pt idx="351">
                  <c:v>13.7238628308332</c:v>
                </c:pt>
                <c:pt idx="352">
                  <c:v>13.682168463965</c:v>
                </c:pt>
                <c:pt idx="353">
                  <c:v>13.6479722118285</c:v>
                </c:pt>
                <c:pt idx="354">
                  <c:v>13.6213002751362</c:v>
                </c:pt>
                <c:pt idx="355">
                  <c:v>13.602175328424</c:v>
                </c:pt>
                <c:pt idx="356">
                  <c:v>13.5906164956951</c:v>
                </c:pt>
                <c:pt idx="357">
                  <c:v>13.5866393307127</c:v>
                </c:pt>
                <c:pt idx="358">
                  <c:v>13.5902558019568</c:v>
                </c:pt>
                <c:pt idx="359">
                  <c:v>13.6014742822367</c:v>
                </c:pt>
                <c:pt idx="360">
                  <c:v>13.6202995429353</c:v>
                </c:pt>
                <c:pt idx="361">
                  <c:v>13.6467327528369</c:v>
                </c:pt>
                <c:pt idx="362">
                  <c:v>13.6807714814773</c:v>
                </c:pt>
                <c:pt idx="363">
                  <c:v>13.7224097069322</c:v>
                </c:pt>
                <c:pt idx="364">
                  <c:v>13.7716378279464</c:v>
                </c:pt>
                <c:pt idx="365">
                  <c:v>13.8284426802915</c:v>
                </c:pt>
              </c:numCache>
            </c:numRef>
          </c:xVal>
          <c:yVal>
            <c:numRef>
              <c:f>'NOAA Sunset Calculator'!$AH$2:$AH$367</c:f>
              <c:numCache>
                <c:formatCode>General</c:formatCode>
                <c:ptCount val="366"/>
                <c:pt idx="0">
                  <c:v>163.745400391067</c:v>
                </c:pt>
                <c:pt idx="1">
                  <c:v>163.61950422964</c:v>
                </c:pt>
                <c:pt idx="2">
                  <c:v>163.493263550411</c:v>
                </c:pt>
                <c:pt idx="3">
                  <c:v>163.366773518009</c:v>
                </c:pt>
                <c:pt idx="4">
                  <c:v>163.240128524717</c:v>
                </c:pt>
                <c:pt idx="5">
                  <c:v>163.113422092931</c:v>
                </c:pt>
                <c:pt idx="6">
                  <c:v>162.986746776812</c:v>
                </c:pt>
                <c:pt idx="7">
                  <c:v>162.860194063328</c:v>
                </c:pt>
                <c:pt idx="8">
                  <c:v>162.733854272851</c:v>
                </c:pt>
                <c:pt idx="9">
                  <c:v>162.607816459516</c:v>
                </c:pt>
                <c:pt idx="10">
                  <c:v>162.482168311577</c:v>
                </c:pt>
                <c:pt idx="11">
                  <c:v>162.356996051977</c:v>
                </c:pt>
                <c:pt idx="12">
                  <c:v>162.232384339404</c:v>
                </c:pt>
                <c:pt idx="13">
                  <c:v>162.108416170085</c:v>
                </c:pt>
                <c:pt idx="14">
                  <c:v>161.985172780589</c:v>
                </c:pt>
                <c:pt idx="15">
                  <c:v>161.86273355194</c:v>
                </c:pt>
                <c:pt idx="16">
                  <c:v>161.741175915301</c:v>
                </c:pt>
                <c:pt idx="17">
                  <c:v>161.620575259542</c:v>
                </c:pt>
                <c:pt idx="18">
                  <c:v>161.501004840971</c:v>
                </c:pt>
                <c:pt idx="19">
                  <c:v>161.382535695519</c:v>
                </c:pt>
                <c:pt idx="20">
                  <c:v>161.265236553673</c:v>
                </c:pt>
                <c:pt idx="21">
                  <c:v>161.14917375842</c:v>
                </c:pt>
                <c:pt idx="22">
                  <c:v>161.034411186487</c:v>
                </c:pt>
                <c:pt idx="23">
                  <c:v>160.921010173124</c:v>
                </c:pt>
                <c:pt idx="24">
                  <c:v>160.809029440689</c:v>
                </c:pt>
                <c:pt idx="25">
                  <c:v>160.698525031243</c:v>
                </c:pt>
                <c:pt idx="26">
                  <c:v>160.589550243395</c:v>
                </c:pt>
                <c:pt idx="27">
                  <c:v>160.482155573566</c:v>
                </c:pt>
                <c:pt idx="28">
                  <c:v>160.376388661868</c:v>
                </c:pt>
                <c:pt idx="29">
                  <c:v>160.272294242722</c:v>
                </c:pt>
                <c:pt idx="30">
                  <c:v>160.169914100385</c:v>
                </c:pt>
                <c:pt idx="31">
                  <c:v>160.069287029444</c:v>
                </c:pt>
                <c:pt idx="32">
                  <c:v>159.9704488004</c:v>
                </c:pt>
                <c:pt idx="33">
                  <c:v>159.873432130378</c:v>
                </c:pt>
                <c:pt idx="34">
                  <c:v>159.778266658991</c:v>
                </c:pt>
                <c:pt idx="35">
                  <c:v>159.684978929385</c:v>
                </c:pt>
                <c:pt idx="36">
                  <c:v>159.593592374426</c:v>
                </c:pt>
                <c:pt idx="37">
                  <c:v>159.504127308</c:v>
                </c:pt>
                <c:pt idx="38">
                  <c:v>159.416600921353</c:v>
                </c:pt>
                <c:pt idx="39">
                  <c:v>159.331027284385</c:v>
                </c:pt>
                <c:pt idx="40">
                  <c:v>159.247417351788</c:v>
                </c:pt>
                <c:pt idx="41">
                  <c:v>159.165778973887</c:v>
                </c:pt>
                <c:pt idx="42">
                  <c:v>159.086116912039</c:v>
                </c:pt>
                <c:pt idx="43">
                  <c:v>159.008432858418</c:v>
                </c:pt>
                <c:pt idx="44">
                  <c:v>158.932725459991</c:v>
                </c:pt>
                <c:pt idx="45">
                  <c:v>158.858990346487</c:v>
                </c:pt>
                <c:pt idx="46">
                  <c:v>158.787220162142</c:v>
                </c:pt>
                <c:pt idx="47">
                  <c:v>158.717404600979</c:v>
                </c:pt>
                <c:pt idx="48">
                  <c:v>158.6495304454</c:v>
                </c:pt>
                <c:pt idx="49">
                  <c:v>158.583581607823</c:v>
                </c:pt>
                <c:pt idx="50">
                  <c:v>158.519539175123</c:v>
                </c:pt>
                <c:pt idx="51">
                  <c:v>158.457381455614</c:v>
                </c:pt>
                <c:pt idx="52">
                  <c:v>158.3970840283</c:v>
                </c:pt>
                <c:pt idx="53">
                  <c:v>158.338619794152</c:v>
                </c:pt>
                <c:pt idx="54">
                  <c:v>158.28195902913</c:v>
                </c:pt>
                <c:pt idx="55">
                  <c:v>158.227069438713</c:v>
                </c:pt>
                <c:pt idx="56">
                  <c:v>158.173916213662</c:v>
                </c:pt>
                <c:pt idx="57">
                  <c:v>158.122462086801</c:v>
                </c:pt>
                <c:pt idx="58">
                  <c:v>158.072667390548</c:v>
                </c:pt>
                <c:pt idx="59">
                  <c:v>158.024490115008</c:v>
                </c:pt>
                <c:pt idx="60">
                  <c:v>157.977885966379</c:v>
                </c:pt>
                <c:pt idx="61">
                  <c:v>157.932808425514</c:v>
                </c:pt>
                <c:pt idx="62">
                  <c:v>157.889208806424</c:v>
                </c:pt>
                <c:pt idx="63">
                  <c:v>157.847036314579</c:v>
                </c:pt>
                <c:pt idx="64">
                  <c:v>157.806238104864</c:v>
                </c:pt>
                <c:pt idx="65">
                  <c:v>157.766759339051</c:v>
                </c:pt>
                <c:pt idx="66">
                  <c:v>157.7285432427</c:v>
                </c:pt>
                <c:pt idx="67">
                  <c:v>157.691531161407</c:v>
                </c:pt>
                <c:pt idx="68">
                  <c:v>157.655662616327</c:v>
                </c:pt>
                <c:pt idx="69">
                  <c:v>157.620875358968</c:v>
                </c:pt>
                <c:pt idx="70">
                  <c:v>157.58710542522</c:v>
                </c:pt>
                <c:pt idx="71">
                  <c:v>157.55428718866</c:v>
                </c:pt>
                <c:pt idx="72">
                  <c:v>157.522353413163</c:v>
                </c:pt>
                <c:pt idx="73">
                  <c:v>157.491235304896</c:v>
                </c:pt>
                <c:pt idx="74">
                  <c:v>157.460862563795</c:v>
                </c:pt>
                <c:pt idx="75">
                  <c:v>157.431163434643</c:v>
                </c:pt>
                <c:pt idx="76">
                  <c:v>157.402064757902</c:v>
                </c:pt>
                <c:pt idx="77">
                  <c:v>157.37349202048</c:v>
                </c:pt>
                <c:pt idx="78">
                  <c:v>157.345369406632</c:v>
                </c:pt>
                <c:pt idx="79">
                  <c:v>157.317619849222</c:v>
                </c:pt>
                <c:pt idx="80">
                  <c:v>157.290165081601</c:v>
                </c:pt>
                <c:pt idx="81">
                  <c:v>157.262925690387</c:v>
                </c:pt>
                <c:pt idx="82">
                  <c:v>157.235821169428</c:v>
                </c:pt>
                <c:pt idx="83">
                  <c:v>157.208769975288</c:v>
                </c:pt>
                <c:pt idx="84">
                  <c:v>157.181689584592</c:v>
                </c:pt>
                <c:pt idx="85">
                  <c:v>157.154496553594</c:v>
                </c:pt>
                <c:pt idx="86">
                  <c:v>157.127106580341</c:v>
                </c:pt>
                <c:pt idx="87">
                  <c:v>157.09943456984</c:v>
                </c:pt>
                <c:pt idx="88">
                  <c:v>157.071394702633</c:v>
                </c:pt>
                <c:pt idx="89">
                  <c:v>157.042900507197</c:v>
                </c:pt>
                <c:pt idx="90">
                  <c:v>157.013864936607</c:v>
                </c:pt>
                <c:pt idx="91">
                  <c:v>156.984200449899</c:v>
                </c:pt>
                <c:pt idx="92">
                  <c:v>156.953819098577</c:v>
                </c:pt>
                <c:pt idx="93">
                  <c:v>156.922632618701</c:v>
                </c:pt>
                <c:pt idx="94">
                  <c:v>156.890552529016</c:v>
                </c:pt>
                <c:pt idx="95">
                  <c:v>156.857490235546</c:v>
                </c:pt>
                <c:pt idx="96">
                  <c:v>156.823357143092</c:v>
                </c:pt>
                <c:pt idx="97">
                  <c:v>156.788064774051</c:v>
                </c:pt>
                <c:pt idx="98">
                  <c:v>156.751524894966</c:v>
                </c:pt>
                <c:pt idx="99">
                  <c:v>156.713649651186</c:v>
                </c:pt>
                <c:pt idx="100">
                  <c:v>156.674351710001</c:v>
                </c:pt>
                <c:pt idx="101">
                  <c:v>156.633544412587</c:v>
                </c:pt>
                <c:pt idx="102">
                  <c:v>156.59114193506</c:v>
                </c:pt>
                <c:pt idx="103">
                  <c:v>156.547059458906</c:v>
                </c:pt>
                <c:pt idx="104">
                  <c:v>156.501213351006</c:v>
                </c:pt>
                <c:pt idx="105">
                  <c:v>156.453521353424</c:v>
                </c:pt>
                <c:pt idx="106">
                  <c:v>156.403902783103</c:v>
                </c:pt>
                <c:pt idx="107">
                  <c:v>156.352278741494</c:v>
                </c:pt>
                <c:pt idx="108">
                  <c:v>156.298572334145</c:v>
                </c:pt>
                <c:pt idx="109">
                  <c:v>156.242708900177</c:v>
                </c:pt>
                <c:pt idx="110">
                  <c:v>156.184616251477</c:v>
                </c:pt>
                <c:pt idx="111">
                  <c:v>156.124224921413</c:v>
                </c:pt>
                <c:pt idx="112">
                  <c:v>156.061468422725</c:v>
                </c:pt>
                <c:pt idx="113">
                  <c:v>155.996283514211</c:v>
                </c:pt>
                <c:pt idx="114">
                  <c:v>155.928610475683</c:v>
                </c:pt>
                <c:pt idx="115">
                  <c:v>155.858393390603</c:v>
                </c:pt>
                <c:pt idx="116">
                  <c:v>155.785580435664</c:v>
                </c:pt>
                <c:pt idx="117">
                  <c:v>155.710124176515</c:v>
                </c:pt>
                <c:pt idx="118">
                  <c:v>155.631981868665</c:v>
                </c:pt>
                <c:pt idx="119">
                  <c:v>155.551115762521</c:v>
                </c:pt>
                <c:pt idx="120">
                  <c:v>155.467493411369</c:v>
                </c:pt>
                <c:pt idx="121">
                  <c:v>155.381087981012</c:v>
                </c:pt>
                <c:pt idx="122">
                  <c:v>155.291878559616</c:v>
                </c:pt>
                <c:pt idx="123">
                  <c:v>155.199850466247</c:v>
                </c:pt>
                <c:pt idx="124">
                  <c:v>155.104995556404</c:v>
                </c:pt>
                <c:pt idx="125">
                  <c:v>155.007312522797</c:v>
                </c:pt>
                <c:pt idx="126">
                  <c:v>154.906807189463</c:v>
                </c:pt>
                <c:pt idx="127">
                  <c:v>154.803492797232</c:v>
                </c:pt>
                <c:pt idx="128">
                  <c:v>154.697390278452</c:v>
                </c:pt>
                <c:pt idx="129">
                  <c:v>154.588528518812</c:v>
                </c:pt>
                <c:pt idx="130">
                  <c:v>154.476944604016</c:v>
                </c:pt>
                <c:pt idx="131">
                  <c:v>154.362684049009</c:v>
                </c:pt>
                <c:pt idx="132">
                  <c:v>154.245801007415</c:v>
                </c:pt>
                <c:pt idx="133">
                  <c:v>154.126358458849</c:v>
                </c:pt>
                <c:pt idx="134">
                  <c:v>154.004428371713</c:v>
                </c:pt>
                <c:pt idx="135">
                  <c:v>153.880091839171</c:v>
                </c:pt>
                <c:pt idx="136">
                  <c:v>153.753439185996</c:v>
                </c:pt>
                <c:pt idx="137">
                  <c:v>153.624570044075</c:v>
                </c:pt>
                <c:pt idx="138">
                  <c:v>153.493593394463</c:v>
                </c:pt>
                <c:pt idx="139">
                  <c:v>153.360627573979</c:v>
                </c:pt>
                <c:pt idx="140">
                  <c:v>153.22580024453</c:v>
                </c:pt>
                <c:pt idx="141">
                  <c:v>153.089248323486</c:v>
                </c:pt>
                <c:pt idx="142">
                  <c:v>152.951117873692</c:v>
                </c:pt>
                <c:pt idx="143">
                  <c:v>152.811563951893</c:v>
                </c:pt>
                <c:pt idx="144">
                  <c:v>152.670750414666</c:v>
                </c:pt>
                <c:pt idx="145">
                  <c:v>152.528849681188</c:v>
                </c:pt>
                <c:pt idx="146">
                  <c:v>152.38604245253</c:v>
                </c:pt>
                <c:pt idx="147">
                  <c:v>152.242517387474</c:v>
                </c:pt>
                <c:pt idx="148">
                  <c:v>152.09847073521</c:v>
                </c:pt>
                <c:pt idx="149">
                  <c:v>151.954105925611</c:v>
                </c:pt>
                <c:pt idx="150">
                  <c:v>151.809633118188</c:v>
                </c:pt>
                <c:pt idx="151">
                  <c:v>151.665268711162</c:v>
                </c:pt>
                <c:pt idx="152">
                  <c:v>151.521234812487</c:v>
                </c:pt>
                <c:pt idx="153">
                  <c:v>151.377758675012</c:v>
                </c:pt>
                <c:pt idx="154">
                  <c:v>151.235072098317</c:v>
                </c:pt>
                <c:pt idx="155">
                  <c:v>151.093410800097</c:v>
                </c:pt>
                <c:pt idx="156">
                  <c:v>150.953013760288</c:v>
                </c:pt>
                <c:pt idx="157">
                  <c:v>150.814122541406</c:v>
                </c:pt>
                <c:pt idx="158">
                  <c:v>150.67698058881</c:v>
                </c:pt>
                <c:pt idx="159">
                  <c:v>150.541832514839</c:v>
                </c:pt>
                <c:pt idx="160">
                  <c:v>150.408923370941</c:v>
                </c:pt>
                <c:pt idx="161">
                  <c:v>150.278497912033</c:v>
                </c:pt>
                <c:pt idx="162">
                  <c:v>150.15079985744</c:v>
                </c:pt>
                <c:pt idx="163">
                  <c:v>150.026071152787</c:v>
                </c:pt>
                <c:pt idx="164">
                  <c:v>149.904551237208</c:v>
                </c:pt>
                <c:pt idx="165">
                  <c:v>149.786476320211</c:v>
                </c:pt>
                <c:pt idx="166">
                  <c:v>149.672078672397</c:v>
                </c:pt>
                <c:pt idx="167">
                  <c:v>149.561585934125</c:v>
                </c:pt>
                <c:pt idx="168">
                  <c:v>149.455220445995</c:v>
                </c:pt>
                <c:pt idx="169">
                  <c:v>149.353198604822</c:v>
                </c:pt>
                <c:pt idx="170">
                  <c:v>149.255730248502</c:v>
                </c:pt>
                <c:pt idx="171">
                  <c:v>149.163018072869</c:v>
                </c:pt>
                <c:pt idx="172">
                  <c:v>149.075257083346</c:v>
                </c:pt>
                <c:pt idx="173">
                  <c:v>148.992634083836</c:v>
                </c:pt>
                <c:pt idx="174">
                  <c:v>148.915327204948</c:v>
                </c:pt>
                <c:pt idx="175">
                  <c:v>148.843505473307</c:v>
                </c:pt>
                <c:pt idx="176">
                  <c:v>148.777328423282</c:v>
                </c:pt>
                <c:pt idx="177">
                  <c:v>148.716945752158</c:v>
                </c:pt>
                <c:pt idx="178">
                  <c:v>148.662497019358</c:v>
                </c:pt>
                <c:pt idx="179">
                  <c:v>148.614111389993</c:v>
                </c:pt>
                <c:pt idx="180">
                  <c:v>148.571907422683</c:v>
                </c:pt>
                <c:pt idx="181">
                  <c:v>148.535992901241</c:v>
                </c:pt>
                <c:pt idx="182">
                  <c:v>148.506464709539</c:v>
                </c:pt>
                <c:pt idx="183">
                  <c:v>148.483408748585</c:v>
                </c:pt>
                <c:pt idx="184">
                  <c:v>148.466899894562</c:v>
                </c:pt>
                <c:pt idx="185">
                  <c:v>148.457001996412</c:v>
                </c:pt>
                <c:pt idx="186">
                  <c:v>148.453767911275</c:v>
                </c:pt>
                <c:pt idx="187">
                  <c:v>148.457239575992</c:v>
                </c:pt>
                <c:pt idx="188">
                  <c:v>148.467448112695</c:v>
                </c:pt>
                <c:pt idx="189">
                  <c:v>148.484413966407</c:v>
                </c:pt>
                <c:pt idx="190">
                  <c:v>148.508147072497</c:v>
                </c:pt>
                <c:pt idx="191">
                  <c:v>148.53864705177</c:v>
                </c:pt>
                <c:pt idx="192">
                  <c:v>148.575903430929</c:v>
                </c:pt>
                <c:pt idx="193">
                  <c:v>148.619895886142</c:v>
                </c:pt>
                <c:pt idx="194">
                  <c:v>148.670594507462</c:v>
                </c:pt>
                <c:pt idx="195">
                  <c:v>148.727960081857</c:v>
                </c:pt>
                <c:pt idx="196">
                  <c:v>148.791944392664</c:v>
                </c:pt>
                <c:pt idx="197">
                  <c:v>148.862490533337</c:v>
                </c:pt>
                <c:pt idx="198">
                  <c:v>148.939533233433</c:v>
                </c:pt>
                <c:pt idx="199">
                  <c:v>149.022999194844</c:v>
                </c:pt>
                <c:pt idx="200">
                  <c:v>149.112807436402</c:v>
                </c:pt>
                <c:pt idx="201">
                  <c:v>149.20886964504</c:v>
                </c:pt>
                <c:pt idx="202">
                  <c:v>149.311090531842</c:v>
                </c:pt>
                <c:pt idx="203">
                  <c:v>149.419368191358</c:v>
                </c:pt>
                <c:pt idx="204">
                  <c:v>149.533594462721</c:v>
                </c:pt>
                <c:pt idx="205">
                  <c:v>149.653655291166</c:v>
                </c:pt>
                <c:pt idx="206">
                  <c:v>149.779431088675</c:v>
                </c:pt>
                <c:pt idx="207">
                  <c:v>149.91079709257</c:v>
                </c:pt>
                <c:pt idx="208">
                  <c:v>150.047623720962</c:v>
                </c:pt>
                <c:pt idx="209">
                  <c:v>150.189776924083</c:v>
                </c:pt>
                <c:pt idx="210">
                  <c:v>150.33711853059</c:v>
                </c:pt>
                <c:pt idx="211">
                  <c:v>150.489506588035</c:v>
                </c:pt>
                <c:pt idx="212">
                  <c:v>150.646795696772</c:v>
                </c:pt>
                <c:pt idx="213">
                  <c:v>150.808837336655</c:v>
                </c:pt>
                <c:pt idx="214">
                  <c:v>150.97548018593</c:v>
                </c:pt>
                <c:pt idx="215">
                  <c:v>151.146570431822</c:v>
                </c:pt>
                <c:pt idx="216">
                  <c:v>151.321952072361</c:v>
                </c:pt>
                <c:pt idx="217">
                  <c:v>151.501467209054</c:v>
                </c:pt>
                <c:pt idx="218">
                  <c:v>151.684956330063</c:v>
                </c:pt>
                <c:pt idx="219">
                  <c:v>151.8722585836</c:v>
                </c:pt>
                <c:pt idx="220">
                  <c:v>152.063212041302</c:v>
                </c:pt>
                <c:pt idx="221">
                  <c:v>152.257653951373</c:v>
                </c:pt>
                <c:pt idx="222">
                  <c:v>152.455420981351</c:v>
                </c:pt>
                <c:pt idx="223">
                  <c:v>152.656349450352</c:v>
                </c:pt>
                <c:pt idx="224">
                  <c:v>152.860275550728</c:v>
                </c:pt>
                <c:pt idx="225">
                  <c:v>153.067035559065</c:v>
                </c:pt>
                <c:pt idx="226">
                  <c:v>153.276466036505</c:v>
                </c:pt>
                <c:pt idx="227">
                  <c:v>153.488404018378</c:v>
                </c:pt>
                <c:pt idx="228">
                  <c:v>153.702687193208</c:v>
                </c:pt>
                <c:pt idx="229">
                  <c:v>153.919154071108</c:v>
                </c:pt>
                <c:pt idx="230">
                  <c:v>154.137644141678</c:v>
                </c:pt>
                <c:pt idx="231">
                  <c:v>154.357998021495</c:v>
                </c:pt>
                <c:pt idx="232">
                  <c:v>154.580057591336</c:v>
                </c:pt>
                <c:pt idx="233">
                  <c:v>154.803666123274</c:v>
                </c:pt>
                <c:pt idx="234">
                  <c:v>155.028668397835</c:v>
                </c:pt>
                <c:pt idx="235">
                  <c:v>155.254910811399</c:v>
                </c:pt>
                <c:pt idx="236">
                  <c:v>155.482241474077</c:v>
                </c:pt>
                <c:pt idx="237">
                  <c:v>155.710510298292</c:v>
                </c:pt>
                <c:pt idx="238">
                  <c:v>155.939569078318</c:v>
                </c:pt>
                <c:pt idx="239">
                  <c:v>156.169271561075</c:v>
                </c:pt>
                <c:pt idx="240">
                  <c:v>156.399473508444</c:v>
                </c:pt>
                <c:pt idx="241">
                  <c:v>156.630032751445</c:v>
                </c:pt>
                <c:pt idx="242">
                  <c:v>156.860809236592</c:v>
                </c:pt>
                <c:pt idx="243">
                  <c:v>157.091665064769</c:v>
                </c:pt>
                <c:pt idx="244">
                  <c:v>157.322464522999</c:v>
                </c:pt>
                <c:pt idx="245">
                  <c:v>157.55307410947</c:v>
                </c:pt>
                <c:pt idx="246">
                  <c:v>157.783362552214</c:v>
                </c:pt>
                <c:pt idx="247">
                  <c:v>158.013200821823</c:v>
                </c:pt>
                <c:pt idx="248">
                  <c:v>158.242462138625</c:v>
                </c:pt>
                <c:pt idx="249">
                  <c:v>158.471021974729</c:v>
                </c:pt>
                <c:pt idx="250">
                  <c:v>158.698758051356</c:v>
                </c:pt>
                <c:pt idx="251">
                  <c:v>158.925550331892</c:v>
                </c:pt>
                <c:pt idx="252">
                  <c:v>159.151281011092</c:v>
                </c:pt>
                <c:pt idx="253">
                  <c:v>159.375834500864</c:v>
                </c:pt>
                <c:pt idx="254">
                  <c:v>159.599097413061</c:v>
                </c:pt>
                <c:pt idx="255">
                  <c:v>159.820958539729</c:v>
                </c:pt>
                <c:pt idx="256">
                  <c:v>160.041308831212</c:v>
                </c:pt>
                <c:pt idx="257">
                  <c:v>160.260041372558</c:v>
                </c:pt>
                <c:pt idx="258">
                  <c:v>160.477051358623</c:v>
                </c:pt>
                <c:pt idx="259">
                  <c:v>160.692236068281</c:v>
                </c:pt>
                <c:pt idx="260">
                  <c:v>160.905494838145</c:v>
                </c:pt>
                <c:pt idx="261">
                  <c:v>161.116729036154</c:v>
                </c:pt>
                <c:pt idx="262">
                  <c:v>161.325842035422</c:v>
                </c:pt>
                <c:pt idx="263">
                  <c:v>161.532739188678</c:v>
                </c:pt>
                <c:pt idx="264">
                  <c:v>161.737327803628</c:v>
                </c:pt>
                <c:pt idx="265">
                  <c:v>161.939517119582</c:v>
                </c:pt>
                <c:pt idx="266">
                  <c:v>162.139218285594</c:v>
                </c:pt>
                <c:pt idx="267">
                  <c:v>162.336344340438</c:v>
                </c:pt>
                <c:pt idx="268">
                  <c:v>162.530810194618</c:v>
                </c:pt>
                <c:pt idx="269">
                  <c:v>162.72253261469</c:v>
                </c:pt>
                <c:pt idx="270">
                  <c:v>162.911430210058</c:v>
                </c:pt>
                <c:pt idx="271">
                  <c:v>163.097423422442</c:v>
                </c:pt>
                <c:pt idx="272">
                  <c:v>163.280434518168</c:v>
                </c:pt>
                <c:pt idx="273">
                  <c:v>163.460387583395</c:v>
                </c:pt>
                <c:pt idx="274">
                  <c:v>163.637208522397</c:v>
                </c:pt>
                <c:pt idx="275">
                  <c:v>163.810825058954</c:v>
                </c:pt>
                <c:pt idx="276">
                  <c:v>163.98116674091</c:v>
                </c:pt>
                <c:pt idx="277">
                  <c:v>164.148164947912</c:v>
                </c:pt>
                <c:pt idx="278">
                  <c:v>164.311752902334</c:v>
                </c:pt>
                <c:pt idx="279">
                  <c:v>164.471865683335</c:v>
                </c:pt>
                <c:pt idx="280">
                  <c:v>164.628440244019</c:v>
                </c:pt>
                <c:pt idx="281">
                  <c:v>164.781415431593</c:v>
                </c:pt>
                <c:pt idx="282">
                  <c:v>164.930732010426</c:v>
                </c:pt>
                <c:pt idx="283">
                  <c:v>165.076332687891</c:v>
                </c:pt>
                <c:pt idx="284">
                  <c:v>165.218162142821</c:v>
                </c:pt>
                <c:pt idx="285">
                  <c:v>165.356167056426</c:v>
                </c:pt>
                <c:pt idx="286">
                  <c:v>165.49029614547</c:v>
                </c:pt>
                <c:pt idx="287">
                  <c:v>165.620500197507</c:v>
                </c:pt>
                <c:pt idx="288">
                  <c:v>165.746732107953</c:v>
                </c:pt>
                <c:pt idx="289">
                  <c:v>165.868946918748</c:v>
                </c:pt>
                <c:pt idx="290">
                  <c:v>165.987101858369</c:v>
                </c:pt>
                <c:pt idx="291">
                  <c:v>166.101156382922</c:v>
                </c:pt>
                <c:pt idx="292">
                  <c:v>166.211072218039</c:v>
                </c:pt>
                <c:pt idx="293">
                  <c:v>166.316813401316</c:v>
                </c:pt>
                <c:pt idx="294">
                  <c:v>166.418346324987</c:v>
                </c:pt>
                <c:pt idx="295">
                  <c:v>166.515639778555</c:v>
                </c:pt>
                <c:pt idx="296">
                  <c:v>166.608664991094</c:v>
                </c:pt>
                <c:pt idx="297">
                  <c:v>166.697395672912</c:v>
                </c:pt>
                <c:pt idx="298">
                  <c:v>166.781808056314</c:v>
                </c:pt>
                <c:pt idx="299">
                  <c:v>166.861880935148</c:v>
                </c:pt>
                <c:pt idx="300">
                  <c:v>166.937595702883</c:v>
                </c:pt>
                <c:pt idx="301">
                  <c:v>167.00893638893</c:v>
                </c:pt>
                <c:pt idx="302">
                  <c:v>167.075889692944</c:v>
                </c:pt>
                <c:pt idx="303">
                  <c:v>167.13844501687</c:v>
                </c:pt>
                <c:pt idx="304">
                  <c:v>167.196594494471</c:v>
                </c:pt>
                <c:pt idx="305">
                  <c:v>167.25033301814</c:v>
                </c:pt>
                <c:pt idx="306">
                  <c:v>167.299658262766</c:v>
                </c:pt>
                <c:pt idx="307">
                  <c:v>167.344570706467</c:v>
                </c:pt>
                <c:pt idx="308">
                  <c:v>167.385073648033</c:v>
                </c:pt>
                <c:pt idx="309">
                  <c:v>167.421173220896</c:v>
                </c:pt>
                <c:pt idx="310">
                  <c:v>167.452878403516</c:v>
                </c:pt>
                <c:pt idx="311">
                  <c:v>167.480201026064</c:v>
                </c:pt>
                <c:pt idx="312">
                  <c:v>167.5031557733</c:v>
                </c:pt>
                <c:pt idx="313">
                  <c:v>167.521760183587</c:v>
                </c:pt>
                <c:pt idx="314">
                  <c:v>167.536034643992</c:v>
                </c:pt>
                <c:pt idx="315">
                  <c:v>167.546002381441</c:v>
                </c:pt>
                <c:pt idx="316">
                  <c:v>167.551689449925</c:v>
                </c:pt>
                <c:pt idx="317">
                  <c:v>167.553124713789</c:v>
                </c:pt>
                <c:pt idx="318">
                  <c:v>167.550339827109</c:v>
                </c:pt>
                <c:pt idx="319">
                  <c:v>167.543369209257</c:v>
                </c:pt>
                <c:pt idx="320">
                  <c:v>167.532250016702</c:v>
                </c:pt>
                <c:pt idx="321">
                  <c:v>167.517022111145</c:v>
                </c:pt>
                <c:pt idx="322">
                  <c:v>167.49772802412</c:v>
                </c:pt>
                <c:pt idx="323">
                  <c:v>167.474412918172</c:v>
                </c:pt>
                <c:pt idx="324">
                  <c:v>167.447124544757</c:v>
                </c:pt>
                <c:pt idx="325">
                  <c:v>167.415913199023</c:v>
                </c:pt>
                <c:pt idx="326">
                  <c:v>167.38083167164</c:v>
                </c:pt>
                <c:pt idx="327">
                  <c:v>167.341935197842</c:v>
                </c:pt>
                <c:pt idx="328">
                  <c:v>167.29928140387</c:v>
                </c:pt>
                <c:pt idx="329">
                  <c:v>167.252930251001</c:v>
                </c:pt>
                <c:pt idx="330">
                  <c:v>167.202943977344</c:v>
                </c:pt>
                <c:pt idx="331">
                  <c:v>167.149387037592</c:v>
                </c:pt>
                <c:pt idx="332">
                  <c:v>167.092326040927</c:v>
                </c:pt>
                <c:pt idx="333">
                  <c:v>167.031829687235</c:v>
                </c:pt>
                <c:pt idx="334">
                  <c:v>166.967968701836</c:v>
                </c:pt>
                <c:pt idx="335">
                  <c:v>166.900815768873</c:v>
                </c:pt>
                <c:pt idx="336">
                  <c:v>166.83044546353</c:v>
                </c:pt>
                <c:pt idx="337">
                  <c:v>166.756934183228</c:v>
                </c:pt>
                <c:pt idx="338">
                  <c:v>166.680360077924</c:v>
                </c:pt>
                <c:pt idx="339">
                  <c:v>166.60080297964</c:v>
                </c:pt>
                <c:pt idx="340">
                  <c:v>166.518344331324</c:v>
                </c:pt>
                <c:pt idx="341">
                  <c:v>166.433067115139</c:v>
                </c:pt>
                <c:pt idx="342">
                  <c:v>166.345055780241</c:v>
                </c:pt>
                <c:pt idx="343">
                  <c:v>166.254396170113</c:v>
                </c:pt>
                <c:pt idx="344">
                  <c:v>166.161175449485</c:v>
                </c:pt>
                <c:pt idx="345">
                  <c:v>166.06548203087</c:v>
                </c:pt>
                <c:pt idx="346">
                  <c:v>165.96740550071</c:v>
                </c:pt>
                <c:pt idx="347">
                  <c:v>165.867036545137</c:v>
                </c:pt>
                <c:pt idx="348">
                  <c:v>165.76446687531</c:v>
                </c:pt>
                <c:pt idx="349">
                  <c:v>165.659789152294</c:v>
                </c:pt>
                <c:pt idx="350">
                  <c:v>165.553096911433</c:v>
                </c:pt>
                <c:pt idx="351">
                  <c:v>165.444484486156</c:v>
                </c:pt>
                <c:pt idx="352">
                  <c:v>165.334046931134</c:v>
                </c:pt>
                <c:pt idx="353">
                  <c:v>165.221879944728</c:v>
                </c:pt>
                <c:pt idx="354">
                  <c:v>165.108079790637</c:v>
                </c:pt>
                <c:pt idx="355">
                  <c:v>164.992743218665</c:v>
                </c:pt>
                <c:pt idx="356">
                  <c:v>164.875967384517</c:v>
                </c:pt>
                <c:pt idx="357">
                  <c:v>164.757849768557</c:v>
                </c:pt>
                <c:pt idx="358">
                  <c:v>164.638488093435</c:v>
                </c:pt>
                <c:pt idx="359">
                  <c:v>164.517980240525</c:v>
                </c:pt>
                <c:pt idx="360">
                  <c:v>164.396424165109</c:v>
                </c:pt>
                <c:pt idx="361">
                  <c:v>164.273917810257</c:v>
                </c:pt>
                <c:pt idx="362">
                  <c:v>164.150559019371</c:v>
                </c:pt>
                <c:pt idx="363">
                  <c:v>164.026445447368</c:v>
                </c:pt>
                <c:pt idx="364">
                  <c:v>163.901674470505</c:v>
                </c:pt>
                <c:pt idx="365">
                  <c:v>163.77634309485</c:v>
                </c:pt>
              </c:numCache>
            </c:numRef>
          </c:yVal>
          <c:smooth val="1"/>
        </c:ser>
        <c:axId val="11452329"/>
        <c:axId val="8972973"/>
      </c:scatterChart>
      <c:valAx>
        <c:axId val="1145232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8972973"/>
        <c:crossesAt val="0"/>
        <c:crossBetween val="midCat"/>
      </c:valAx>
      <c:valAx>
        <c:axId val="8972973"/>
        <c:scaling>
          <c:orientation val="minMax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11452329"/>
        <c:crossesAt val="0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80808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  <a:ea typeface="DejaVu Sans"/>
              </a:rPr>
              <a:t>Sunlight Dur. (min)</a:t>
            </a:r>
          </a:p>
        </c:rich>
      </c:tx>
      <c:layout>
        <c:manualLayout>
          <c:xMode val="edge"/>
          <c:yMode val="edge"/>
          <c:x val="0.187804588137406"/>
          <c:y val="0.056558363417569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4111494116249"/>
          <c:y val="0.215746948598934"/>
          <c:w val="0.907524069891834"/>
          <c:h val="0.737665463297232"/>
        </c:manualLayout>
      </c:layout>
      <c:lineChart>
        <c:grouping val="standard"/>
        <c:varyColors val="0"/>
        <c:ser>
          <c:idx val="0"/>
          <c:order val="0"/>
          <c:tx>
            <c:strRef>
              <c:f>'NOAA Sunset Calculator'!$AA$1</c:f>
              <c:strCache>
                <c:ptCount val="1"/>
                <c:pt idx="0">
                  <c:v>Sunlight Duration (minutes)</c:v>
                </c:pt>
              </c:strCache>
            </c:strRef>
          </c:tx>
          <c:spPr>
            <a:solidFill>
              <a:srgbClr val="666699"/>
            </a:solidFill>
            <a:ln w="252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'NOAA Sunset Calculator'!$AA$2:$AA$367</c:f>
              <c:numCache>
                <c:formatCode>General</c:formatCode>
                <c:ptCount val="366"/>
                <c:pt idx="0">
                  <c:v>474.193673766044</c:v>
                </c:pt>
                <c:pt idx="1">
                  <c:v>475.406900494247</c:v>
                </c:pt>
                <c:pt idx="2">
                  <c:v>476.720806987993</c:v>
                </c:pt>
                <c:pt idx="3">
                  <c:v>478.133837331725</c:v>
                </c:pt>
                <c:pt idx="4">
                  <c:v>479.644339407363</c:v>
                </c:pt>
                <c:pt idx="5">
                  <c:v>481.250571844862</c:v>
                </c:pt>
                <c:pt idx="6">
                  <c:v>482.95071116566</c:v>
                </c:pt>
                <c:pt idx="7">
                  <c:v>484.742859062392</c:v>
                </c:pt>
                <c:pt idx="8">
                  <c:v>486.625049759668</c:v>
                </c:pt>
                <c:pt idx="9">
                  <c:v>488.595257402798</c:v>
                </c:pt>
                <c:pt idx="10">
                  <c:v>490.651403423896</c:v>
                </c:pt>
                <c:pt idx="11">
                  <c:v>492.791363837886</c:v>
                </c:pt>
                <c:pt idx="12">
                  <c:v>495.012976424358</c:v>
                </c:pt>
                <c:pt idx="13">
                  <c:v>497.314047754938</c:v>
                </c:pt>
                <c:pt idx="14">
                  <c:v>499.692360029828</c:v>
                </c:pt>
                <c:pt idx="15">
                  <c:v>502.145677691166</c:v>
                </c:pt>
                <c:pt idx="16">
                  <c:v>504.671753785084</c:v>
                </c:pt>
                <c:pt idx="17">
                  <c:v>507.268336048351</c:v>
                </c:pt>
                <c:pt idx="18">
                  <c:v>509.933172699692</c:v>
                </c:pt>
                <c:pt idx="19">
                  <c:v>512.664017919667</c:v>
                </c:pt>
                <c:pt idx="20">
                  <c:v>515.45863700682</c:v>
                </c:pt>
                <c:pt idx="21">
                  <c:v>518.314811201409</c:v>
                </c:pt>
                <c:pt idx="22">
                  <c:v>521.230342171309</c:v>
                </c:pt>
                <c:pt idx="23">
                  <c:v>524.203056157714</c:v>
                </c:pt>
                <c:pt idx="24">
                  <c:v>527.230807781196</c:v>
                </c:pt>
                <c:pt idx="25">
                  <c:v>530.311483511112</c:v>
                </c:pt>
                <c:pt idx="26">
                  <c:v>533.443004803618</c:v>
                </c:pt>
                <c:pt idx="27">
                  <c:v>536.623330915539</c:v>
                </c:pt>
                <c:pt idx="28">
                  <c:v>539.850461403021</c:v>
                </c:pt>
                <c:pt idx="29">
                  <c:v>543.122438315382</c:v>
                </c:pt>
                <c:pt idx="30">
                  <c:v>546.437348095711</c:v>
                </c:pt>
                <c:pt idx="31">
                  <c:v>549.793323200737</c:v>
                </c:pt>
                <c:pt idx="32">
                  <c:v>553.188543453276</c:v>
                </c:pt>
                <c:pt idx="33">
                  <c:v>556.621237140997</c:v>
                </c:pt>
                <c:pt idx="34">
                  <c:v>560.089681875783</c:v>
                </c:pt>
                <c:pt idx="35">
                  <c:v>563.592205227936</c:v>
                </c:pt>
                <c:pt idx="36">
                  <c:v>567.127185149686</c:v>
                </c:pt>
                <c:pt idx="37">
                  <c:v>570.693050202348</c:v>
                </c:pt>
                <c:pt idx="38">
                  <c:v>574.28827960121</c:v>
                </c:pt>
                <c:pt idx="39">
                  <c:v>577.911403092023</c:v>
                </c:pt>
                <c:pt idx="40">
                  <c:v>581.561000672527</c:v>
                </c:pt>
                <c:pt idx="41">
                  <c:v>585.235702172105</c:v>
                </c:pt>
                <c:pt idx="42">
                  <c:v>588.934186702013</c:v>
                </c:pt>
                <c:pt idx="43">
                  <c:v>592.655181988289</c:v>
                </c:pt>
                <c:pt idx="44">
                  <c:v>596.3974635986</c:v>
                </c:pt>
                <c:pt idx="45">
                  <c:v>600.15985407408</c:v>
                </c:pt>
                <c:pt idx="46">
                  <c:v>603.941221976247</c:v>
                </c:pt>
                <c:pt idx="47">
                  <c:v>607.740480858592</c:v>
                </c:pt>
                <c:pt idx="48">
                  <c:v>611.556588171936</c:v>
                </c:pt>
                <c:pt idx="49">
                  <c:v>615.388544111946</c:v>
                </c:pt>
                <c:pt idx="50">
                  <c:v>619.235390416427</c:v>
                </c:pt>
                <c:pt idx="51">
                  <c:v>623.096209119874</c:v>
                </c:pt>
                <c:pt idx="52">
                  <c:v>626.970121271614</c:v>
                </c:pt>
                <c:pt idx="53">
                  <c:v>630.856285623906</c:v>
                </c:pt>
                <c:pt idx="54">
                  <c:v>634.753897295234</c:v>
                </c:pt>
                <c:pt idx="55">
                  <c:v>638.662186414108</c:v>
                </c:pt>
                <c:pt idx="56">
                  <c:v>642.580416747806</c:v>
                </c:pt>
                <c:pt idx="57">
                  <c:v>646.507884320079</c:v>
                </c:pt>
                <c:pt idx="58">
                  <c:v>650.443916021618</c:v>
                </c:pt>
                <c:pt idx="59">
                  <c:v>654.387868216383</c:v>
                </c:pt>
                <c:pt idx="60">
                  <c:v>658.339125346812</c:v>
                </c:pt>
                <c:pt idx="61">
                  <c:v>662.297098540205</c:v>
                </c:pt>
                <c:pt idx="62">
                  <c:v>666.261224218631</c:v>
                </c:pt>
                <c:pt idx="63">
                  <c:v>670.230962714076</c:v>
                </c:pt>
                <c:pt idx="64">
                  <c:v>674.205796890447</c:v>
                </c:pt>
                <c:pt idx="65">
                  <c:v>678.185230773656</c:v>
                </c:pt>
                <c:pt idx="66">
                  <c:v>682.168788190909</c:v>
                </c:pt>
                <c:pt idx="67">
                  <c:v>686.156011419894</c:v>
                </c:pt>
                <c:pt idx="68">
                  <c:v>690.146459848595</c:v>
                </c:pt>
                <c:pt idx="69">
                  <c:v>694.139708645994</c:v>
                </c:pt>
                <c:pt idx="70">
                  <c:v>698.135347444047</c:v>
                </c:pt>
                <c:pt idx="71">
                  <c:v>702.132979030883</c:v>
                </c:pt>
                <c:pt idx="72">
                  <c:v>706.132218055329</c:v>
                </c:pt>
                <c:pt idx="73">
                  <c:v>710.132689742375</c:v>
                </c:pt>
                <c:pt idx="74">
                  <c:v>714.134028619537</c:v>
                </c:pt>
                <c:pt idx="75">
                  <c:v>718.135877253499</c:v>
                </c:pt>
                <c:pt idx="76">
                  <c:v>722.137884996776</c:v>
                </c:pt>
                <c:pt idx="77">
                  <c:v>726.139706743723</c:v>
                </c:pt>
                <c:pt idx="78">
                  <c:v>730.14100169541</c:v>
                </c:pt>
                <c:pt idx="79">
                  <c:v>734.141432132672</c:v>
                </c:pt>
                <c:pt idx="80">
                  <c:v>738.140662196675</c:v>
                </c:pt>
                <c:pt idx="81">
                  <c:v>742.138356676369</c:v>
                </c:pt>
                <c:pt idx="82">
                  <c:v>746.13417980208</c:v>
                </c:pt>
                <c:pt idx="83">
                  <c:v>750.127794044563</c:v>
                </c:pt>
                <c:pt idx="84">
                  <c:v>754.11885891885</c:v>
                </c:pt>
                <c:pt idx="85">
                  <c:v>758.107029792174</c:v>
                </c:pt>
                <c:pt idx="86">
                  <c:v>762.091956695425</c:v>
                </c:pt>
                <c:pt idx="87">
                  <c:v>766.073283137462</c:v>
                </c:pt>
                <c:pt idx="88">
                  <c:v>770.050644921734</c:v>
                </c:pt>
                <c:pt idx="89">
                  <c:v>774.023668964803</c:v>
                </c:pt>
                <c:pt idx="90">
                  <c:v>777.991972116266</c:v>
                </c:pt>
                <c:pt idx="91">
                  <c:v>781.95515997979</c:v>
                </c:pt>
                <c:pt idx="92">
                  <c:v>785.912825734966</c:v>
                </c:pt>
                <c:pt idx="93">
                  <c:v>789.864548959912</c:v>
                </c:pt>
                <c:pt idx="94">
                  <c:v>793.80989445456</c:v>
                </c:pt>
                <c:pt idx="95">
                  <c:v>797.748411064657</c:v>
                </c:pt>
                <c:pt idx="96">
                  <c:v>801.679630506815</c:v>
                </c:pt>
                <c:pt idx="97">
                  <c:v>805.603066194963</c:v>
                </c:pt>
                <c:pt idx="98">
                  <c:v>809.518212068695</c:v>
                </c:pt>
                <c:pt idx="99">
                  <c:v>813.424541424289</c:v>
                </c:pt>
                <c:pt idx="100">
                  <c:v>817.32150574925</c:v>
                </c:pt>
                <c:pt idx="101">
                  <c:v>821.208533561562</c:v>
                </c:pt>
                <c:pt idx="102">
                  <c:v>825.085029254908</c:v>
                </c:pt>
                <c:pt idx="103">
                  <c:v>828.950371951445</c:v>
                </c:pt>
                <c:pt idx="104">
                  <c:v>832.803914363903</c:v>
                </c:pt>
                <c:pt idx="105">
                  <c:v>836.644981669255</c:v>
                </c:pt>
                <c:pt idx="106">
                  <c:v>840.472870395891</c:v>
                </c:pt>
                <c:pt idx="107">
                  <c:v>844.286847327503</c:v>
                </c:pt>
                <c:pt idx="108">
                  <c:v>848.086148426122</c:v>
                </c:pt>
                <c:pt idx="109">
                  <c:v>851.869977777941</c:v>
                </c:pt>
                <c:pt idx="110">
                  <c:v>855.63750656524</c:v>
                </c:pt>
                <c:pt idx="111">
                  <c:v>859.387872068701</c:v>
                </c:pt>
                <c:pt idx="112">
                  <c:v>863.120176704136</c:v>
                </c:pt>
                <c:pt idx="113">
                  <c:v>866.833487098615</c:v>
                </c:pt>
                <c:pt idx="114">
                  <c:v>870.526833210877</c:v>
                </c:pt>
                <c:pt idx="115">
                  <c:v>874.199207501717</c:v>
                </c:pt>
                <c:pt idx="116">
                  <c:v>877.849564160178</c:v>
                </c:pt>
                <c:pt idx="117">
                  <c:v>881.476818391872</c:v>
                </c:pt>
                <c:pt idx="118">
                  <c:v>885.079845776288</c:v>
                </c:pt>
                <c:pt idx="119">
                  <c:v>888.657481700111</c:v>
                </c:pt>
                <c:pt idx="120">
                  <c:v>892.208520874321</c:v>
                </c:pt>
                <c:pt idx="121">
                  <c:v>895.731716942858</c:v>
                </c:pt>
                <c:pt idx="122">
                  <c:v>899.22578219142</c:v>
                </c:pt>
                <c:pt idx="123">
                  <c:v>902.689387364991</c:v>
                </c:pt>
                <c:pt idx="124">
                  <c:v>906.121161603324</c:v>
                </c:pt>
                <c:pt idx="125">
                  <c:v>909.519692503662</c:v>
                </c:pt>
                <c:pt idx="126">
                  <c:v>912.883526320412</c:v>
                </c:pt>
                <c:pt idx="127">
                  <c:v>916.211168311663</c:v>
                </c:pt>
                <c:pt idx="128">
                  <c:v>919.501083242623</c:v>
                </c:pt>
                <c:pt idx="129">
                  <c:v>922.751696055983</c:v>
                </c:pt>
                <c:pt idx="130">
                  <c:v>925.961392719501</c:v>
                </c:pt>
                <c:pt idx="131">
                  <c:v>929.128521260735</c:v>
                </c:pt>
                <c:pt idx="132">
                  <c:v>932.251392998926</c:v>
                </c:pt>
                <c:pt idx="133">
                  <c:v>935.328283983455</c:v>
                </c:pt>
                <c:pt idx="134">
                  <c:v>938.357436648206</c:v>
                </c:pt>
                <c:pt idx="135">
                  <c:v>941.337061690256</c:v>
                </c:pt>
                <c:pt idx="136">
                  <c:v>944.265340180928</c:v>
                </c:pt>
                <c:pt idx="137">
                  <c:v>947.140425916122</c:v>
                </c:pt>
                <c:pt idx="138">
                  <c:v>949.960448011989</c:v>
                </c:pt>
                <c:pt idx="139">
                  <c:v>952.723513750673</c:v>
                </c:pt>
                <c:pt idx="140">
                  <c:v>955.427711679497</c:v>
                </c:pt>
                <c:pt idx="141">
                  <c:v>958.071114965449</c:v>
                </c:pt>
                <c:pt idx="142">
                  <c:v>960.651785004929</c:v>
                </c:pt>
                <c:pt idx="143">
                  <c:v>963.167775286871</c:v>
                </c:pt>
                <c:pt idx="144">
                  <c:v>965.617135505121</c:v>
                </c:pt>
                <c:pt idx="145">
                  <c:v>967.997915913749</c:v>
                </c:pt>
                <c:pt idx="146">
                  <c:v>970.308171916388</c:v>
                </c:pt>
                <c:pt idx="147">
                  <c:v>972.545968878105</c:v>
                </c:pt>
                <c:pt idx="148">
                  <c:v>974.709387145631</c:v>
                </c:pt>
                <c:pt idx="149">
                  <c:v>976.796527258902</c:v>
                </c:pt>
                <c:pt idx="150">
                  <c:v>978.805515333952</c:v>
                </c:pt>
                <c:pt idx="151">
                  <c:v>980.734508594356</c:v>
                </c:pt>
                <c:pt idx="152">
                  <c:v>982.58170102548</c:v>
                </c:pt>
                <c:pt idx="153">
                  <c:v>984.345329123074</c:v>
                </c:pt>
                <c:pt idx="154">
                  <c:v>986.023677704895</c:v>
                </c:pt>
                <c:pt idx="155">
                  <c:v>987.615085751766</c:v>
                </c:pt>
                <c:pt idx="156">
                  <c:v>989.117952241959</c:v>
                </c:pt>
                <c:pt idx="157">
                  <c:v>990.530741940927</c:v>
                </c:pt>
                <c:pt idx="158">
                  <c:v>991.851991106802</c:v>
                </c:pt>
                <c:pt idx="159">
                  <c:v>993.080313070651</c:v>
                </c:pt>
                <c:pt idx="160">
                  <c:v>994.214403649859</c:v>
                </c:pt>
                <c:pt idx="161">
                  <c:v>995.25304635252</c:v>
                </c:pt>
                <c:pt idx="162">
                  <c:v>996.195117331047</c:v>
                </c:pt>
                <c:pt idx="163">
                  <c:v>997.039590043837</c:v>
                </c:pt>
                <c:pt idx="164">
                  <c:v>997.785539585263</c:v>
                </c:pt>
                <c:pt idx="165">
                  <c:v>998.43214664599</c:v>
                </c:pt>
                <c:pt idx="166">
                  <c:v>998.978701068244</c:v>
                </c:pt>
                <c:pt idx="167">
                  <c:v>999.42460496348</c:v>
                </c:pt>
                <c:pt idx="168">
                  <c:v>999.769375363523</c:v>
                </c:pt>
                <c:pt idx="169">
                  <c:v>1000.01264638016</c:v>
                </c:pt>
                <c:pt idx="170">
                  <c:v>1000.15417085259</c:v>
                </c:pt>
                <c:pt idx="171">
                  <c:v>1000.19382146683</c:v>
                </c:pt>
                <c:pt idx="172">
                  <c:v>1000.13159133619</c:v>
                </c:pt>
                <c:pt idx="173">
                  <c:v>999.967594037196</c:v>
                </c:pt>
                <c:pt idx="174">
                  <c:v>999.70206310043</c:v>
                </c:pt>
                <c:pt idx="175">
                  <c:v>999.335350961293</c:v>
                </c:pt>
                <c:pt idx="176">
                  <c:v>998.867927380726</c:v>
                </c:pt>
                <c:pt idx="177">
                  <c:v>998.300377351043</c:v>
                </c:pt>
                <c:pt idx="178">
                  <c:v>997.633398506818</c:v>
                </c:pt>
                <c:pt idx="179">
                  <c:v>996.867798065161</c:v>
                </c:pt>
                <c:pt idx="180">
                  <c:v>996.004489323865</c:v>
                </c:pt>
                <c:pt idx="181">
                  <c:v>995.044487749363</c:v>
                </c:pt>
                <c:pt idx="182">
                  <c:v>993.988906689661</c:v>
                </c:pt>
                <c:pt idx="183">
                  <c:v>992.83895274982</c:v>
                </c:pt>
                <c:pt idx="184">
                  <c:v>991.595920869642</c:v>
                </c:pt>
                <c:pt idx="185">
                  <c:v>990.26118914454</c:v>
                </c:pt>
                <c:pt idx="186">
                  <c:v>988.836213431454</c:v>
                </c:pt>
                <c:pt idx="187">
                  <c:v>987.322521781939</c:v>
                </c:pt>
                <c:pt idx="188">
                  <c:v>985.721708744336</c:v>
                </c:pt>
                <c:pt idx="189">
                  <c:v>984.035429576076</c:v>
                </c:pt>
                <c:pt idx="190">
                  <c:v>982.265394406195</c:v>
                </c:pt>
                <c:pt idx="191">
                  <c:v>980.413362386253</c:v>
                </c:pt>
                <c:pt idx="192">
                  <c:v>978.481135866178</c:v>
                </c:pt>
                <c:pt idx="193">
                  <c:v>976.470554629046</c:v>
                </c:pt>
                <c:pt idx="194">
                  <c:v>974.383490216592</c:v>
                </c:pt>
                <c:pt idx="195">
                  <c:v>972.221840374278</c:v>
                </c:pt>
                <c:pt idx="196">
                  <c:v>969.987523642136</c:v>
                </c:pt>
                <c:pt idx="197">
                  <c:v>967.682474114714</c:v>
                </c:pt>
                <c:pt idx="198">
                  <c:v>965.308636390348</c:v>
                </c:pt>
                <c:pt idx="199">
                  <c:v>962.867960727384</c:v>
                </c:pt>
                <c:pt idx="200">
                  <c:v>960.36239842175</c:v>
                </c:pt>
                <c:pt idx="201">
                  <c:v>957.793897417894</c:v>
                </c:pt>
                <c:pt idx="202">
                  <c:v>955.164398162134</c:v>
                </c:pt>
                <c:pt idx="203">
                  <c:v>952.475829705192</c:v>
                </c:pt>
                <c:pt idx="204">
                  <c:v>949.730106058131</c:v>
                </c:pt>
                <c:pt idx="205">
                  <c:v>946.929122803976</c:v>
                </c:pt>
                <c:pt idx="206">
                  <c:v>944.074753965042</c:v>
                </c:pt>
                <c:pt idx="207">
                  <c:v>941.168849124397</c:v>
                </c:pt>
                <c:pt idx="208">
                  <c:v>938.213230798162</c:v>
                </c:pt>
                <c:pt idx="209">
                  <c:v>935.209692053977</c:v>
                </c:pt>
                <c:pt idx="210">
                  <c:v>932.159994369669</c:v>
                </c:pt>
                <c:pt idx="211">
                  <c:v>929.065865725139</c:v>
                </c:pt>
                <c:pt idx="212">
                  <c:v>925.928998919624</c:v>
                </c:pt>
                <c:pt idx="213">
                  <c:v>922.751050105643</c:v>
                </c:pt>
                <c:pt idx="214">
                  <c:v>919.533637530501</c:v>
                </c:pt>
                <c:pt idx="215">
                  <c:v>916.278340475692</c:v>
                </c:pt>
                <c:pt idx="216">
                  <c:v>912.986698384287</c:v>
                </c:pt>
                <c:pt idx="217">
                  <c:v>909.660210166124</c:v>
                </c:pt>
                <c:pt idx="218">
                  <c:v>906.3003336706</c:v>
                </c:pt>
                <c:pt idx="219">
                  <c:v>902.908485316894</c:v>
                </c:pt>
                <c:pt idx="220">
                  <c:v>899.486039871399</c:v>
                </c:pt>
                <c:pt idx="221">
                  <c:v>896.034330362414</c:v>
                </c:pt>
                <c:pt idx="222">
                  <c:v>892.554648122316</c:v>
                </c:pt>
                <c:pt idx="223">
                  <c:v>889.048242947772</c:v>
                </c:pt>
                <c:pt idx="224">
                  <c:v>885.516323368684</c:v>
                </c:pt>
                <c:pt idx="225">
                  <c:v>881.960057017123</c:v>
                </c:pt>
                <c:pt idx="226">
                  <c:v>878.380571087681</c:v>
                </c:pt>
                <c:pt idx="227">
                  <c:v>874.778952881254</c:v>
                </c:pt>
                <c:pt idx="228">
                  <c:v>871.156250424439</c:v>
                </c:pt>
                <c:pt idx="229">
                  <c:v>867.513473157406</c:v>
                </c:pt>
                <c:pt idx="230">
                  <c:v>863.851592683341</c:v>
                </c:pt>
                <c:pt idx="231">
                  <c:v>860.171543573027</c:v>
                </c:pt>
                <c:pt idx="232">
                  <c:v>856.474224218509</c:v>
                </c:pt>
                <c:pt idx="233">
                  <c:v>852.760497730405</c:v>
                </c:pt>
                <c:pt idx="234">
                  <c:v>849.031192873475</c:v>
                </c:pt>
                <c:pt idx="235">
                  <c:v>845.28710503582</c:v>
                </c:pt>
                <c:pt idx="236">
                  <c:v>841.528997227157</c:v>
                </c:pt>
                <c:pt idx="237">
                  <c:v>837.757601102284</c:v>
                </c:pt>
                <c:pt idx="238">
                  <c:v>833.973618005923</c:v>
                </c:pt>
                <c:pt idx="239">
                  <c:v>830.177720035625</c:v>
                </c:pt>
                <c:pt idx="240">
                  <c:v>826.370551119859</c:v>
                </c:pt>
                <c:pt idx="241">
                  <c:v>822.552728108349</c:v>
                </c:pt>
                <c:pt idx="242">
                  <c:v>818.724841872454</c:v>
                </c:pt>
                <c:pt idx="243">
                  <c:v>814.887458413367</c:v>
                </c:pt>
                <c:pt idx="244">
                  <c:v>811.04111997632</c:v>
                </c:pt>
                <c:pt idx="245">
                  <c:v>807.186346169132</c:v>
                </c:pt>
                <c:pt idx="246">
                  <c:v>803.32363508377</c:v>
                </c:pt>
                <c:pt idx="247">
                  <c:v>799.453464419736</c:v>
                </c:pt>
                <c:pt idx="248">
                  <c:v>795.576292608375</c:v>
                </c:pt>
                <c:pt idx="249">
                  <c:v>791.692559937229</c:v>
                </c:pt>
                <c:pt idx="250">
                  <c:v>787.80268967403</c:v>
                </c:pt>
                <c:pt idx="251">
                  <c:v>783.907089189741</c:v>
                </c:pt>
                <c:pt idx="252">
                  <c:v>780.006151080452</c:v>
                </c:pt>
                <c:pt idx="253">
                  <c:v>776.100254288092</c:v>
                </c:pt>
                <c:pt idx="254">
                  <c:v>772.189765219759</c:v>
                </c:pt>
                <c:pt idx="255">
                  <c:v>768.275038866009</c:v>
                </c:pt>
                <c:pt idx="256">
                  <c:v>764.356419918131</c:v>
                </c:pt>
                <c:pt idx="257">
                  <c:v>760.43424388494</c:v>
                </c:pt>
                <c:pt idx="258">
                  <c:v>756.508838209312</c:v>
                </c:pt>
                <c:pt idx="259">
                  <c:v>752.580523385116</c:v>
                </c:pt>
                <c:pt idx="260">
                  <c:v>748.6496140749</c:v>
                </c:pt>
                <c:pt idx="261">
                  <c:v>744.716420229248</c:v>
                </c:pt>
                <c:pt idx="262">
                  <c:v>740.781248208162</c:v>
                </c:pt>
                <c:pt idx="263">
                  <c:v>736.844401905378</c:v>
                </c:pt>
                <c:pt idx="264">
                  <c:v>732.906183876329</c:v>
                </c:pt>
                <c:pt idx="265">
                  <c:v>728.966896470453</c:v>
                </c:pt>
                <c:pt idx="266">
                  <c:v>725.026842968713</c:v>
                </c:pt>
                <c:pt idx="267">
                  <c:v>721.086328727066</c:v>
                </c:pt>
                <c:pt idx="268">
                  <c:v>717.14566232673</c:v>
                </c:pt>
                <c:pt idx="269">
                  <c:v>713.205156731944</c:v>
                </c:pt>
                <c:pt idx="270">
                  <c:v>709.265130456024</c:v>
                </c:pt>
                <c:pt idx="271">
                  <c:v>705.325908736502</c:v>
                </c:pt>
                <c:pt idx="272">
                  <c:v>701.387824719937</c:v>
                </c:pt>
                <c:pt idx="273">
                  <c:v>697.451220657079</c:v>
                </c:pt>
                <c:pt idx="274">
                  <c:v>693.516449108977</c:v>
                </c:pt>
                <c:pt idx="275">
                  <c:v>689.583874164532</c:v>
                </c:pt>
                <c:pt idx="276">
                  <c:v>685.653872669928</c:v>
                </c:pt>
                <c:pt idx="277">
                  <c:v>681.726835470215</c:v>
                </c:pt>
                <c:pt idx="278">
                  <c:v>677.803168663334</c:v>
                </c:pt>
                <c:pt idx="279">
                  <c:v>673.883294866634</c:v>
                </c:pt>
                <c:pt idx="280">
                  <c:v>669.967654495817</c:v>
                </c:pt>
                <c:pt idx="281">
                  <c:v>666.056707056198</c:v>
                </c:pt>
                <c:pt idx="282">
                  <c:v>662.150932445813</c:v>
                </c:pt>
                <c:pt idx="283">
                  <c:v>658.250832269878</c:v>
                </c:pt>
                <c:pt idx="284">
                  <c:v>654.356931165768</c:v>
                </c:pt>
                <c:pt idx="285">
                  <c:v>650.469778137678</c:v>
                </c:pt>
                <c:pt idx="286">
                  <c:v>646.589947899539</c:v>
                </c:pt>
                <c:pt idx="287">
                  <c:v>642.718042224882</c:v>
                </c:pt>
                <c:pt idx="288">
                  <c:v>638.854691301678</c:v>
                </c:pt>
                <c:pt idx="289">
                  <c:v>635.000555090264</c:v>
                </c:pt>
                <c:pt idx="290">
                  <c:v>631.156324681762</c:v>
                </c:pt>
                <c:pt idx="291">
                  <c:v>627.322723654254</c:v>
                </c:pt>
                <c:pt idx="292">
                  <c:v>623.500509423671</c:v>
                </c:pt>
                <c:pt idx="293">
                  <c:v>619.690474585606</c:v>
                </c:pt>
                <c:pt idx="294">
                  <c:v>615.89344824423</c:v>
                </c:pt>
                <c:pt idx="295">
                  <c:v>612.110297323775</c:v>
                </c:pt>
                <c:pt idx="296">
                  <c:v>608.341927857688</c:v>
                </c:pt>
                <c:pt idx="297">
                  <c:v>604.589286249955</c:v>
                </c:pt>
                <c:pt idx="298">
                  <c:v>600.853360502682</c:v>
                </c:pt>
                <c:pt idx="299">
                  <c:v>597.13518140338</c:v>
                </c:pt>
                <c:pt idx="300">
                  <c:v>593.435823664926</c:v>
                </c:pt>
                <c:pt idx="301">
                  <c:v>589.756407010353</c:v>
                </c:pt>
                <c:pt idx="302">
                  <c:v>586.098097194531</c:v>
                </c:pt>
                <c:pt idx="303">
                  <c:v>582.462106953411</c:v>
                </c:pt>
                <c:pt idx="304">
                  <c:v>578.849696871741</c:v>
                </c:pt>
                <c:pt idx="305">
                  <c:v>575.262176158834</c:v>
                </c:pt>
                <c:pt idx="306">
                  <c:v>571.700903321862</c:v>
                </c:pt>
                <c:pt idx="307">
                  <c:v>568.167286725223</c:v>
                </c:pt>
                <c:pt idx="308">
                  <c:v>564.662785024074</c:v>
                </c:pt>
                <c:pt idx="309">
                  <c:v>561.188907459674</c:v>
                </c:pt>
                <c:pt idx="310">
                  <c:v>557.747214003448</c:v>
                </c:pt>
                <c:pt idx="311">
                  <c:v>554.339315336368</c:v>
                </c:pt>
                <c:pt idx="312">
                  <c:v>550.966872649997</c:v>
                </c:pt>
                <c:pt idx="313">
                  <c:v>547.631597254788</c:v>
                </c:pt>
                <c:pt idx="314">
                  <c:v>544.335249981512</c:v>
                </c:pt>
                <c:pt idx="315">
                  <c:v>541.079640361266</c:v>
                </c:pt>
                <c:pt idx="316">
                  <c:v>537.866625569644</c:v>
                </c:pt>
                <c:pt idx="317">
                  <c:v>534.698109120737</c:v>
                </c:pt>
                <c:pt idx="318">
                  <c:v>531.576039297045</c:v>
                </c:pt>
                <c:pt idx="319">
                  <c:v>528.502407301791</c:v>
                </c:pt>
                <c:pt idx="320">
                  <c:v>525.479245120912</c:v>
                </c:pt>
                <c:pt idx="321">
                  <c:v>522.508623082789</c:v>
                </c:pt>
                <c:pt idx="322">
                  <c:v>519.592647105048</c:v>
                </c:pt>
                <c:pt idx="323">
                  <c:v>516.733455619125</c:v>
                </c:pt>
                <c:pt idx="324">
                  <c:v>513.933216164866</c:v>
                </c:pt>
                <c:pt idx="325">
                  <c:v>511.194121649389</c:v>
                </c:pt>
                <c:pt idx="326">
                  <c:v>508.518386266787</c:v>
                </c:pt>
                <c:pt idx="327">
                  <c:v>505.908241077406</c:v>
                </c:pt>
                <c:pt idx="328">
                  <c:v>503.36592924855</c:v>
                </c:pt>
                <c:pt idx="329">
                  <c:v>500.893700961287</c:v>
                </c:pt>
                <c:pt idx="330">
                  <c:v>498.493807991324</c:v>
                </c:pt>
                <c:pt idx="331">
                  <c:v>496.168497975605</c:v>
                </c:pt>
                <c:pt idx="332">
                  <c:v>493.92000837979</c:v>
                </c:pt>
                <c:pt idx="333">
                  <c:v>491.750560186018</c:v>
                </c:pt>
                <c:pt idx="334">
                  <c:v>489.662351324006</c:v>
                </c:pt>
                <c:pt idx="335">
                  <c:v>487.65754987305</c:v>
                </c:pt>
                <c:pt idx="336">
                  <c:v>485.738287066343</c:v>
                </c:pt>
                <c:pt idx="337">
                  <c:v>483.906650133379</c:v>
                </c:pt>
                <c:pt idx="338">
                  <c:v>482.164675019957</c:v>
                </c:pt>
                <c:pt idx="339">
                  <c:v>480.514339029294</c:v>
                </c:pt>
                <c:pt idx="340">
                  <c:v>478.957553431122</c:v>
                </c:pt>
                <c:pt idx="341">
                  <c:v>477.496156088869</c:v>
                </c:pt>
                <c:pt idx="342">
                  <c:v>476.131904157639</c:v>
                </c:pt>
                <c:pt idx="343">
                  <c:v>474.866466907974</c:v>
                </c:pt>
                <c:pt idx="344">
                  <c:v>473.701418731812</c:v>
                </c:pt>
                <c:pt idx="345">
                  <c:v>472.638232388016</c:v>
                </c:pt>
                <c:pt idx="346">
                  <c:v>471.678272544957</c:v>
                </c:pt>
                <c:pt idx="347">
                  <c:v>470.822789676973</c:v>
                </c:pt>
                <c:pt idx="348">
                  <c:v>470.072914370087</c:v>
                </c:pt>
                <c:pt idx="349">
                  <c:v>469.429652090021</c:v>
                </c:pt>
                <c:pt idx="350">
                  <c:v>468.89387846247</c:v>
                </c:pt>
                <c:pt idx="351">
                  <c:v>468.466335111612</c:v>
                </c:pt>
                <c:pt idx="352">
                  <c:v>468.147626098146</c:v>
                </c:pt>
                <c:pt idx="353">
                  <c:v>467.938214992728</c:v>
                </c:pt>
                <c:pt idx="354">
                  <c:v>467.838422614667</c:v>
                </c:pt>
                <c:pt idx="355">
                  <c:v>467.848425459119</c:v>
                </c:pt>
                <c:pt idx="356">
                  <c:v>467.968254829095</c:v>
                </c:pt>
                <c:pt idx="357">
                  <c:v>468.197796681291</c:v>
                </c:pt>
                <c:pt idx="358">
                  <c:v>468.536792187299</c:v>
                </c:pt>
                <c:pt idx="359">
                  <c:v>468.984839004308</c:v>
                </c:pt>
                <c:pt idx="360">
                  <c:v>469.541393242041</c:v>
                </c:pt>
                <c:pt idx="361">
                  <c:v>470.205772105529</c:v>
                </c:pt>
                <c:pt idx="362">
                  <c:v>470.977157186622</c:v>
                </c:pt>
                <c:pt idx="363">
                  <c:v>471.854598370832</c:v>
                </c:pt>
                <c:pt idx="364">
                  <c:v>472.837018320424</c:v>
                </c:pt>
                <c:pt idx="365">
                  <c:v>473.923217489716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291529"/>
        <c:axId val="1153832"/>
      </c:lineChart>
      <c:catAx>
        <c:axId val="3529152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 rot="-5400000"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1153832"/>
        <c:crossesAt val="0"/>
        <c:auto val="1"/>
        <c:lblAlgn val="ctr"/>
        <c:lblOffset val="100"/>
        <c:noMultiLvlLbl val="0"/>
      </c:catAx>
      <c:valAx>
        <c:axId val="1153832"/>
        <c:scaling>
          <c:orientation val="minMax"/>
          <c:max val="1440"/>
          <c:min val="0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35291529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80808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1061452513967"/>
          <c:y val="0.0170190820010315"/>
          <c:w val="0.80553904671342"/>
          <c:h val="0.955303421007392"/>
        </c:manualLayout>
      </c:layout>
      <c:lineChart>
        <c:grouping val="standard"/>
        <c:varyColors val="0"/>
        <c:ser>
          <c:idx val="0"/>
          <c:order val="0"/>
          <c:tx>
            <c:strRef>
              <c:f>'NOAA Sunset Calculator'!$Y$1</c:f>
              <c:strCache>
                <c:ptCount val="1"/>
                <c:pt idx="0">
                  <c:v>Sunrise Time (LST)</c:v>
                </c:pt>
              </c:strCache>
            </c:strRef>
          </c:tx>
          <c:spPr>
            <a:solidFill>
              <a:srgbClr val="666699"/>
            </a:solidFill>
            <a:ln w="252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'NOAA Sunset Calculator'!$Y$2:$Y$367</c:f>
              <c:numCache>
                <c:formatCode>h:mm:ss;@</c:formatCode>
                <c:ptCount val="366"/>
                <c:pt idx="0">
                  <c:v>0.383043057498738</c:v>
                </c:pt>
                <c:pt idx="1">
                  <c:v>0.382946019014381</c:v>
                </c:pt>
                <c:pt idx="2">
                  <c:v>0.382810006562543</c:v>
                </c:pt>
                <c:pt idx="3">
                  <c:v>0.382635220566435</c:v>
                </c:pt>
                <c:pt idx="4">
                  <c:v>0.382421902395779</c:v>
                </c:pt>
                <c:pt idx="5">
                  <c:v>0.38217033246422</c:v>
                </c:pt>
                <c:pt idx="6">
                  <c:v>0.381880828239305</c:v>
                </c:pt>
                <c:pt idx="7">
                  <c:v>0.381553742183617</c:v>
                </c:pt>
                <c:pt idx="8">
                  <c:v>0.381189459645174</c:v>
                </c:pt>
                <c:pt idx="9">
                  <c:v>0.380788396714619</c:v>
                </c:pt>
                <c:pt idx="10">
                  <c:v>0.380350998065871</c:v>
                </c:pt>
                <c:pt idx="11">
                  <c:v>0.37987773479596</c:v>
                </c:pt>
                <c:pt idx="12">
                  <c:v>0.37936910227864</c:v>
                </c:pt>
                <c:pt idx="13">
                  <c:v>0.378825618045199</c:v>
                </c:pt>
                <c:pt idx="14">
                  <c:v>0.378247819704566</c:v>
                </c:pt>
                <c:pt idx="15">
                  <c:v>0.377636262913526</c:v>
                </c:pt>
                <c:pt idx="16">
                  <c:v>0.376991519406508</c:v>
                </c:pt>
                <c:pt idx="17">
                  <c:v>0.37631417509306</c:v>
                </c:pt>
                <c:pt idx="18">
                  <c:v>0.375604828229802</c:v>
                </c:pt>
                <c:pt idx="19">
                  <c:v>0.374864087672414</c:v>
                </c:pt>
                <c:pt idx="20">
                  <c:v>0.37409257121196</c:v>
                </c:pt>
                <c:pt idx="21">
                  <c:v>0.37329090399871</c:v>
                </c:pt>
                <c:pt idx="22">
                  <c:v>0.372459717055579</c:v>
                </c:pt>
                <c:pt idx="23">
                  <c:v>0.371599645882293</c:v>
                </c:pt>
                <c:pt idx="24">
                  <c:v>0.370711329150525</c:v>
                </c:pt>
                <c:pt idx="25">
                  <c:v>0.369795407489415</c:v>
                </c:pt>
                <c:pt idx="26">
                  <c:v>0.368852522360222</c:v>
                </c:pt>
                <c:pt idx="27">
                  <c:v>0.367883315018238</c:v>
                </c:pt>
                <c:pt idx="28">
                  <c:v>0.366888425559563</c:v>
                </c:pt>
                <c:pt idx="29">
                  <c:v>0.365868492049896</c:v>
                </c:pt>
                <c:pt idx="30">
                  <c:v>0.36482414973221</c:v>
                </c:pt>
                <c:pt idx="31">
                  <c:v>0.363756030309829</c:v>
                </c:pt>
                <c:pt idx="32">
                  <c:v>0.362664761301269</c:v>
                </c:pt>
                <c:pt idx="33">
                  <c:v>0.361550965463076</c:v>
                </c:pt>
                <c:pt idx="34">
                  <c:v>0.360415260276771</c:v>
                </c:pt>
                <c:pt idx="35">
                  <c:v>0.359258257496035</c:v>
                </c:pt>
                <c:pt idx="36">
                  <c:v>0.358080562750273</c:v>
                </c:pt>
                <c:pt idx="37">
                  <c:v>0.356882775200719</c:v>
                </c:pt>
                <c:pt idx="38">
                  <c:v>0.355665487245399</c:v>
                </c:pt>
                <c:pt idx="39">
                  <c:v>0.354429284269337</c:v>
                </c:pt>
                <c:pt idx="40">
                  <c:v>0.353174744436576</c:v>
                </c:pt>
                <c:pt idx="41">
                  <c:v>0.351902438520687</c:v>
                </c:pt>
                <c:pt idx="42">
                  <c:v>0.350612929770702</c:v>
                </c:pt>
                <c:pt idx="43">
                  <c:v>0.349306773809487</c:v>
                </c:pt>
                <c:pt idx="44">
                  <c:v>0.347984518561887</c:v>
                </c:pt>
                <c:pt idx="45">
                  <c:v>0.34664670421002</c:v>
                </c:pt>
                <c:pt idx="46">
                  <c:v>0.345293863173416</c:v>
                </c:pt>
                <c:pt idx="47">
                  <c:v>0.343926520111849</c:v>
                </c:pt>
                <c:pt idx="48">
                  <c:v>0.34254519194886</c:v>
                </c:pt>
                <c:pt idx="49">
                  <c:v>0.341150387914168</c:v>
                </c:pt>
                <c:pt idx="50">
                  <c:v>0.339742609603421</c:v>
                </c:pt>
                <c:pt idx="51">
                  <c:v>0.338322351053718</c:v>
                </c:pt>
                <c:pt idx="52">
                  <c:v>0.336890098833719</c:v>
                </c:pt>
                <c:pt idx="53">
                  <c:v>0.335446332147072</c:v>
                </c:pt>
                <c:pt idx="54">
                  <c:v>0.333991522948249</c:v>
                </c:pt>
                <c:pt idx="55">
                  <c:v>0.332526136069799</c:v>
                </c:pt>
                <c:pt idx="56">
                  <c:v>0.331050629360242</c:v>
                </c:pt>
                <c:pt idx="57">
                  <c:v>0.329565453831981</c:v>
                </c:pt>
                <c:pt idx="58">
                  <c:v>0.328071053818548</c:v>
                </c:pt>
                <c:pt idx="59">
                  <c:v>0.326567867140729</c:v>
                </c:pt>
                <c:pt idx="60">
                  <c:v>0.325056325281064</c:v>
                </c:pt>
                <c:pt idx="61">
                  <c:v>0.323536853566398</c:v>
                </c:pt>
                <c:pt idx="62">
                  <c:v>0.322009871358071</c:v>
                </c:pt>
                <c:pt idx="63">
                  <c:v>0.320475792249508</c:v>
                </c:pt>
                <c:pt idx="64">
                  <c:v>0.318935024270903</c:v>
                </c:pt>
                <c:pt idx="65">
                  <c:v>0.317387970100804</c:v>
                </c:pt>
                <c:pt idx="66">
                  <c:v>0.315835027284321</c:v>
                </c:pt>
                <c:pt idx="67">
                  <c:v>0.314276588457823</c:v>
                </c:pt>
                <c:pt idx="68">
                  <c:v>0.312713041579846</c:v>
                </c:pt>
                <c:pt idx="69">
                  <c:v>0.311144770168112</c:v>
                </c:pt>
                <c:pt idx="70">
                  <c:v>0.309572153542375</c:v>
                </c:pt>
                <c:pt idx="71">
                  <c:v>0.307995567072955</c:v>
                </c:pt>
                <c:pt idx="72">
                  <c:v>0.306415382434701</c:v>
                </c:pt>
                <c:pt idx="73">
                  <c:v>0.304831967866228</c:v>
                </c:pt>
                <c:pt idx="74">
                  <c:v>0.303245688434108</c:v>
                </c:pt>
                <c:pt idx="75">
                  <c:v>0.301656906301852</c:v>
                </c:pt>
                <c:pt idx="76">
                  <c:v>0.300065981003355</c:v>
                </c:pt>
                <c:pt idx="77">
                  <c:v>0.298473269720559</c:v>
                </c:pt>
                <c:pt idx="78">
                  <c:v>0.296879127565008</c:v>
                </c:pt>
                <c:pt idx="79">
                  <c:v>0.295283907862996</c:v>
                </c:pt>
                <c:pt idx="80">
                  <c:v>0.293687962443986</c:v>
                </c:pt>
                <c:pt idx="81">
                  <c:v>0.292091641931901</c:v>
                </c:pt>
                <c:pt idx="82">
                  <c:v>0.290495296038973</c:v>
                </c:pt>
                <c:pt idx="83">
                  <c:v>0.288899273861738</c:v>
                </c:pt>
                <c:pt idx="84">
                  <c:v>0.287303924178785</c:v>
                </c:pt>
                <c:pt idx="85">
                  <c:v>0.285709595749857</c:v>
                </c:pt>
                <c:pt idx="86">
                  <c:v>0.284116637615862</c:v>
                </c:pt>
                <c:pt idx="87">
                  <c:v>0.282525399399376</c:v>
                </c:pt>
                <c:pt idx="88">
                  <c:v>0.280936231605195</c:v>
                </c:pt>
                <c:pt idx="89">
                  <c:v>0.279349485920456</c:v>
                </c:pt>
                <c:pt idx="90">
                  <c:v>0.277765515513895</c:v>
                </c:pt>
                <c:pt idx="91">
                  <c:v>0.276184675333745</c:v>
                </c:pt>
                <c:pt idx="92">
                  <c:v>0.27460732240382</c:v>
                </c:pt>
                <c:pt idx="93">
                  <c:v>0.273033816117257</c:v>
                </c:pt>
                <c:pt idx="94">
                  <c:v>0.271464518527454</c:v>
                </c:pt>
                <c:pt idx="95">
                  <c:v>0.269899794635702</c:v>
                </c:pt>
                <c:pt idx="96">
                  <c:v>0.26834001267497</c:v>
                </c:pt>
                <c:pt idx="97">
                  <c:v>0.26678554438933</c:v>
                </c:pt>
                <c:pt idx="98">
                  <c:v>0.265236765308498</c:v>
                </c:pt>
                <c:pt idx="99">
                  <c:v>0.263694055016925</c:v>
                </c:pt>
                <c:pt idx="100">
                  <c:v>0.262157797416893</c:v>
                </c:pt>
                <c:pt idx="101">
                  <c:v>0.260628380984992</c:v>
                </c:pt>
                <c:pt idx="102">
                  <c:v>0.259106199021413</c:v>
                </c:pt>
                <c:pt idx="103">
                  <c:v>0.257591649891397</c:v>
                </c:pt>
                <c:pt idx="104">
                  <c:v>0.256085137258204</c:v>
                </c:pt>
                <c:pt idx="105">
                  <c:v>0.254587070306826</c:v>
                </c:pt>
                <c:pt idx="106">
                  <c:v>0.253097863957875</c:v>
                </c:pt>
                <c:pt idx="107">
                  <c:v>0.251617939070643</c:v>
                </c:pt>
                <c:pt idx="108">
                  <c:v>0.250147722634697</c:v>
                </c:pt>
                <c:pt idx="109">
                  <c:v>0.248687647948992</c:v>
                </c:pt>
                <c:pt idx="110">
                  <c:v>0.247238154787664</c:v>
                </c:pt>
                <c:pt idx="111">
                  <c:v>0.245799689551368</c:v>
                </c:pt>
                <c:pt idx="112">
                  <c:v>0.244372705403187</c:v>
                </c:pt>
                <c:pt idx="113">
                  <c:v>0.242957662387859</c:v>
                </c:pt>
                <c:pt idx="114">
                  <c:v>0.241555027533125</c:v>
                </c:pt>
                <c:pt idx="115">
                  <c:v>0.24016527493182</c:v>
                </c:pt>
                <c:pt idx="116">
                  <c:v>0.238788885803269</c:v>
                </c:pt>
                <c:pt idx="117">
                  <c:v>0.237426348532477</c:v>
                </c:pt>
                <c:pt idx="118">
                  <c:v>0.236078158685412</c:v>
                </c:pt>
                <c:pt idx="119">
                  <c:v>0.234744818998687</c:v>
                </c:pt>
                <c:pt idx="120">
                  <c:v>0.233426839341709</c:v>
                </c:pt>
                <c:pt idx="121">
                  <c:v>0.232124736649397</c:v>
                </c:pt>
                <c:pt idx="122">
                  <c:v>0.230839034823314</c:v>
                </c:pt>
                <c:pt idx="123">
                  <c:v>0.229570264599076</c:v>
                </c:pt>
                <c:pt idx="124">
                  <c:v>0.228318963377701</c:v>
                </c:pt>
                <c:pt idx="125">
                  <c:v>0.22708567501856</c:v>
                </c:pt>
                <c:pt idx="126">
                  <c:v>0.225870949591436</c:v>
                </c:pt>
                <c:pt idx="127">
                  <c:v>0.22467534308515</c:v>
                </c:pt>
                <c:pt idx="128">
                  <c:v>0.22349941707016</c:v>
                </c:pt>
                <c:pt idx="129">
                  <c:v>0.222343738312535</c:v>
                </c:pt>
                <c:pt idx="130">
                  <c:v>0.221208878336615</c:v>
                </c:pt>
                <c:pt idx="131">
                  <c:v>0.220095412933775</c:v>
                </c:pt>
                <c:pt idx="132">
                  <c:v>0.219003921614672</c:v>
                </c:pt>
                <c:pt idx="133">
                  <c:v>0.217934987002526</c:v>
                </c:pt>
                <c:pt idx="134">
                  <c:v>0.216889194164991</c:v>
                </c:pt>
                <c:pt idx="135">
                  <c:v>0.215867129882465</c:v>
                </c:pt>
                <c:pt idx="136">
                  <c:v>0.214869381850782</c:v>
                </c:pt>
                <c:pt idx="137">
                  <c:v>0.213896537816568</c:v>
                </c:pt>
                <c:pt idx="138">
                  <c:v>0.212949184643813</c:v>
                </c:pt>
                <c:pt idx="139">
                  <c:v>0.212027907310628</c:v>
                </c:pt>
                <c:pt idx="140">
                  <c:v>0.211133287835536</c:v>
                </c:pt>
                <c:pt idx="141">
                  <c:v>0.210265904133192</c:v>
                </c:pt>
                <c:pt idx="142">
                  <c:v>0.209426328799951</c:v>
                </c:pt>
                <c:pt idx="143">
                  <c:v>0.208615127830336</c:v>
                </c:pt>
                <c:pt idx="144">
                  <c:v>0.207832859266147</c:v>
                </c:pt>
                <c:pt idx="145">
                  <c:v>0.207080071780672</c:v>
                </c:pt>
                <c:pt idx="146">
                  <c:v>0.206357303201258</c:v>
                </c:pt>
                <c:pt idx="147">
                  <c:v>0.205665078974368</c:v>
                </c:pt>
                <c:pt idx="148">
                  <c:v>0.205003910578089</c:v>
                </c:pt>
                <c:pt idx="149">
                  <c:v>0.204374293887981</c:v>
                </c:pt>
                <c:pt idx="150">
                  <c:v>0.203776707503111</c:v>
                </c:pt>
                <c:pt idx="151">
                  <c:v>0.20321161104002</c:v>
                </c:pt>
                <c:pt idx="152">
                  <c:v>0.202679443403312</c:v>
                </c:pt>
                <c:pt idx="153">
                  <c:v>0.202180621042461</c:v>
                </c:pt>
                <c:pt idx="154">
                  <c:v>0.201715536205291</c:v>
                </c:pt>
                <c:pt idx="155">
                  <c:v>0.201284555199381</c:v>
                </c:pt>
                <c:pt idx="156">
                  <c:v>0.200888016673378</c:v>
                </c:pt>
                <c:pt idx="157">
                  <c:v>0.200526229930821</c:v>
                </c:pt>
                <c:pt idx="158">
                  <c:v>0.200199473289584</c:v>
                </c:pt>
                <c:pt idx="159">
                  <c:v>0.199907992500425</c:v>
                </c:pt>
                <c:pt idx="160">
                  <c:v>0.19965199923834</c:v>
                </c:pt>
                <c:pt idx="161">
                  <c:v>0.199431669680492</c:v>
                </c:pt>
                <c:pt idx="162">
                  <c:v>0.199247143184339</c:v>
                </c:pt>
                <c:pt idx="163">
                  <c:v>0.19909852107929</c:v>
                </c:pt>
                <c:pt idx="164">
                  <c:v>0.198985865584712</c:v>
                </c:pt>
                <c:pt idx="165">
                  <c:v>0.198909198866412</c:v>
                </c:pt>
                <c:pt idx="166">
                  <c:v>0.198868502242819</c:v>
                </c:pt>
                <c:pt idx="167">
                  <c:v>0.198863715551029</c:v>
                </c:pt>
                <c:pt idx="168">
                  <c:v>0.19889473668162</c:v>
                </c:pt>
                <c:pt idx="169">
                  <c:v>0.198961421289725</c:v>
                </c:pt>
                <c:pt idx="170">
                  <c:v>0.199063582688338</c:v>
                </c:pt>
                <c:pt idx="171">
                  <c:v>0.199200991928123</c:v>
                </c:pt>
                <c:pt idx="172">
                  <c:v>0.199373378066275</c:v>
                </c:pt>
                <c:pt idx="173">
                  <c:v>0.199580428625171</c:v>
                </c:pt>
                <c:pt idx="174">
                  <c:v>0.199821790239684</c:v>
                </c:pt>
                <c:pt idx="175">
                  <c:v>0.200097069490242</c:v>
                </c:pt>
                <c:pt idx="176">
                  <c:v>0.200405833916845</c:v>
                </c:pt>
                <c:pt idx="177">
                  <c:v>0.200747613207587</c:v>
                </c:pt>
                <c:pt idx="178">
                  <c:v>0.201121900553524</c:v>
                </c:pt>
                <c:pt idx="179">
                  <c:v>0.201528154160241</c:v>
                </c:pt>
                <c:pt idx="180">
                  <c:v>0.20196579890507</c:v>
                </c:pt>
                <c:pt idx="181">
                  <c:v>0.202434228127712</c:v>
                </c:pt>
                <c:pt idx="182">
                  <c:v>0.202932805540969</c:v>
                </c:pt>
                <c:pt idx="183">
                  <c:v>0.203460867247445</c:v>
                </c:pt>
                <c:pt idx="184">
                  <c:v>0.204017723847449</c:v>
                </c:pt>
                <c:pt idx="185">
                  <c:v>0.204602662622874</c:v>
                </c:pt>
                <c:pt idx="186">
                  <c:v>0.205214949781601</c:v>
                </c:pt>
                <c:pt idx="187">
                  <c:v>0.205853832746928</c:v>
                </c:pt>
                <c:pt idx="188">
                  <c:v>0.20651854247665</c:v>
                </c:pt>
                <c:pt idx="189">
                  <c:v>0.207208295796791</c:v>
                </c:pt>
                <c:pt idx="190">
                  <c:v>0.207922297735374</c:v>
                </c:pt>
                <c:pt idx="191">
                  <c:v>0.20865974384235</c:v>
                </c:pt>
                <c:pt idx="192">
                  <c:v>0.209419822482443</c:v>
                </c:pt>
                <c:pt idx="193">
                  <c:v>0.210201717088611</c:v>
                </c:pt>
                <c:pt idx="194">
                  <c:v>0.211004608364682</c:v>
                </c:pt>
                <c:pt idx="195">
                  <c:v>0.211827676426788</c:v>
                </c:pt>
                <c:pt idx="196">
                  <c:v>0.212670102874256</c:v>
                </c:pt>
                <c:pt idx="197">
                  <c:v>0.213531072781626</c:v>
                </c:pt>
                <c:pt idx="198">
                  <c:v>0.214409776604679</c:v>
                </c:pt>
                <c:pt idx="199">
                  <c:v>0.215305411994292</c:v>
                </c:pt>
                <c:pt idx="200">
                  <c:v>0.216217185513155</c:v>
                </c:pt>
                <c:pt idx="201">
                  <c:v>0.21714431425127</c:v>
                </c:pt>
                <c:pt idx="202">
                  <c:v>0.218086027337265</c:v>
                </c:pt>
                <c:pt idx="203">
                  <c:v>0.219041567343413</c:v>
                </c:pt>
                <c:pt idx="204">
                  <c:v>0.220010191583192</c:v>
                </c:pt>
                <c:pt idx="205">
                  <c:v>0.220991173300983</c:v>
                </c:pt>
                <c:pt idx="206">
                  <c:v>0.221983802754322</c:v>
                </c:pt>
                <c:pt idx="207">
                  <c:v>0.22298738818977</c:v>
                </c:pt>
                <c:pt idx="208">
                  <c:v>0.224001256714081</c:v>
                </c:pt>
                <c:pt idx="209">
                  <c:v>0.225024755062929</c:v>
                </c:pt>
                <c:pt idx="210">
                  <c:v>0.226057250269921</c:v>
                </c:pt>
                <c:pt idx="211">
                  <c:v>0.22709813023902</c:v>
                </c:pt>
                <c:pt idx="212">
                  <c:v>0.228146804223892</c:v>
                </c:pt>
                <c:pt idx="213">
                  <c:v>0.229202703217965</c:v>
                </c:pt>
                <c:pt idx="214">
                  <c:v>0.230265280259214</c:v>
                </c:pt>
                <c:pt idx="215">
                  <c:v>0.231334010653898</c:v>
                </c:pt>
                <c:pt idx="216">
                  <c:v>0.232408392123574</c:v>
                </c:pt>
                <c:pt idx="217">
                  <c:v>0.233487944879853</c:v>
                </c:pt>
                <c:pt idx="218">
                  <c:v>0.234572211631359</c:v>
                </c:pt>
                <c:pt idx="219">
                  <c:v>0.235660757527384</c:v>
                </c:pt>
                <c:pt idx="220">
                  <c:v>0.236753170042736</c:v>
                </c:pt>
                <c:pt idx="221">
                  <c:v>0.237849058808203</c:v>
                </c:pt>
                <c:pt idx="222">
                  <c:v>0.238948055390973</c:v>
                </c:pt>
                <c:pt idx="223">
                  <c:v>0.240049813029257</c:v>
                </c:pt>
                <c:pt idx="224">
                  <c:v>0.241154006325281</c:v>
                </c:pt>
                <c:pt idx="225">
                  <c:v>0.242260330900605</c:v>
                </c:pt>
                <c:pt idx="226">
                  <c:v>0.243368503017672</c:v>
                </c:pt>
                <c:pt idx="227">
                  <c:v>0.244478259171219</c:v>
                </c:pt>
                <c:pt idx="228">
                  <c:v>0.245589355653142</c:v>
                </c:pt>
                <c:pt idx="229">
                  <c:v>0.246701568094099</c:v>
                </c:pt>
                <c:pt idx="230">
                  <c:v>0.247814690985059</c:v>
                </c:pt>
                <c:pt idx="231">
                  <c:v>0.24892853718175</c:v>
                </c:pt>
                <c:pt idx="232">
                  <c:v>0.250042937394834</c:v>
                </c:pt>
                <c:pt idx="233">
                  <c:v>0.251157739668347</c:v>
                </c:pt>
                <c:pt idx="234">
                  <c:v>0.252272808848885</c:v>
                </c:pt>
                <c:pt idx="235">
                  <c:v>0.253388026047698</c:v>
                </c:pt>
                <c:pt idx="236">
                  <c:v>0.254503288097775</c:v>
                </c:pt>
                <c:pt idx="237">
                  <c:v>0.255618507007717</c:v>
                </c:pt>
                <c:pt idx="238">
                  <c:v>0.256733609414111</c:v>
                </c:pt>
                <c:pt idx="239">
                  <c:v>0.257848536033872</c:v>
                </c:pt>
                <c:pt idx="240">
                  <c:v>0.258963241117833</c:v>
                </c:pt>
                <c:pt idx="241">
                  <c:v>0.260077691906794</c:v>
                </c:pt>
                <c:pt idx="242">
                  <c:v>0.261191868090952</c:v>
                </c:pt>
                <c:pt idx="243">
                  <c:v>0.262305761273537</c:v>
                </c:pt>
                <c:pt idx="244">
                  <c:v>0.263419374439337</c:v>
                </c:pt>
                <c:pt idx="245">
                  <c:v>0.264532721428605</c:v>
                </c:pt>
                <c:pt idx="246">
                  <c:v>0.265645826416736</c:v>
                </c:pt>
                <c:pt idx="247">
                  <c:v>0.266758723399931</c:v>
                </c:pt>
                <c:pt idx="248">
                  <c:v>0.267871455686966</c:v>
                </c:pt>
                <c:pt idx="249">
                  <c:v>0.268984075397055</c:v>
                </c:pt>
                <c:pt idx="250">
                  <c:v>0.270096642963641</c:v>
                </c:pt>
                <c:pt idx="251">
                  <c:v>0.271209226643913</c:v>
                </c:pt>
                <c:pt idx="252">
                  <c:v>0.272321902033677</c:v>
                </c:pt>
                <c:pt idx="253">
                  <c:v>0.273434751587127</c:v>
                </c:pt>
                <c:pt idx="254">
                  <c:v>0.274547864141024</c:v>
                </c:pt>
                <c:pt idx="255">
                  <c:v>0.275661334442631</c:v>
                </c:pt>
                <c:pt idx="256">
                  <c:v>0.276775262680753</c:v>
                </c:pt>
                <c:pt idx="257">
                  <c:v>0.277889754019089</c:v>
                </c:pt>
                <c:pt idx="258">
                  <c:v>0.279004918131136</c:v>
                </c:pt>
                <c:pt idx="259">
                  <c:v>0.28012086873572</c:v>
                </c:pt>
                <c:pt idx="260">
                  <c:v>0.281237723132338</c:v>
                </c:pt>
                <c:pt idx="261">
                  <c:v>0.282355601735249</c:v>
                </c:pt>
                <c:pt idx="262">
                  <c:v>0.283474627605458</c:v>
                </c:pt>
                <c:pt idx="263">
                  <c:v>0.284594925979535</c:v>
                </c:pt>
                <c:pt idx="264">
                  <c:v>0.285716623794283</c:v>
                </c:pt>
                <c:pt idx="265">
                  <c:v>0.286839849206247</c:v>
                </c:pt>
                <c:pt idx="266">
                  <c:v>0.287964731105062</c:v>
                </c:pt>
                <c:pt idx="267">
                  <c:v>0.289091398619634</c:v>
                </c:pt>
                <c:pt idx="268">
                  <c:v>0.290219980616172</c:v>
                </c:pt>
                <c:pt idx="269">
                  <c:v>0.291350605187149</c:v>
                </c:pt>
                <c:pt idx="270">
                  <c:v>0.292483399130239</c:v>
                </c:pt>
                <c:pt idx="271">
                  <c:v>0.293618487416366</c:v>
                </c:pt>
                <c:pt idx="272">
                  <c:v>0.294755992646043</c:v>
                </c:pt>
                <c:pt idx="273">
                  <c:v>0.295896034493233</c:v>
                </c:pt>
                <c:pt idx="274">
                  <c:v>0.297038729136016</c:v>
                </c:pt>
                <c:pt idx="275">
                  <c:v>0.298184188673441</c:v>
                </c:pt>
                <c:pt idx="276">
                  <c:v>0.299332520527993</c:v>
                </c:pt>
                <c:pt idx="277">
                  <c:v>0.300483826833239</c:v>
                </c:pt>
                <c:pt idx="278">
                  <c:v>0.301638203806267</c:v>
                </c:pt>
                <c:pt idx="279">
                  <c:v>0.302795741104642</c:v>
                </c:pt>
                <c:pt idx="280">
                  <c:v>0.303956521167768</c:v>
                </c:pt>
                <c:pt idx="281">
                  <c:v>0.305120618542557</c:v>
                </c:pt>
                <c:pt idx="282">
                  <c:v>0.306288099193557</c:v>
                </c:pt>
                <c:pt idx="283">
                  <c:v>0.307459019797727</c:v>
                </c:pt>
                <c:pt idx="284">
                  <c:v>0.308633427024262</c:v>
                </c:pt>
                <c:pt idx="285">
                  <c:v>0.30981135679992</c:v>
                </c:pt>
                <c:pt idx="286">
                  <c:v>0.310992833560606</c:v>
                </c:pt>
                <c:pt idx="287">
                  <c:v>0.312177869489974</c:v>
                </c:pt>
                <c:pt idx="288">
                  <c:v>0.313366463746126</c:v>
                </c:pt>
                <c:pt idx="289">
                  <c:v>0.314558601677525</c:v>
                </c:pt>
                <c:pt idx="290">
                  <c:v>0.315754254029551</c:v>
                </c:pt>
                <c:pt idx="291">
                  <c:v>0.316953376143254</c:v>
                </c:pt>
                <c:pt idx="292">
                  <c:v>0.318155907148032</c:v>
                </c:pt>
                <c:pt idx="293">
                  <c:v>0.319361769150277</c:v>
                </c:pt>
                <c:pt idx="294">
                  <c:v>0.320570866420122</c:v>
                </c:pt>
                <c:pt idx="295">
                  <c:v>0.321783084578721</c:v>
                </c:pt>
                <c:pt idx="296">
                  <c:v>0.322998289788682</c:v>
                </c:pt>
                <c:pt idx="297">
                  <c:v>0.324216327950535</c:v>
                </c:pt>
                <c:pt idx="298">
                  <c:v>0.325437023908315</c:v>
                </c:pt>
                <c:pt idx="299">
                  <c:v>0.326660180667614</c:v>
                </c:pt>
                <c:pt idx="300">
                  <c:v>0.327885578629645</c:v>
                </c:pt>
                <c:pt idx="301">
                  <c:v>0.329112974845219</c:v>
                </c:pt>
                <c:pt idx="302">
                  <c:v>0.330342102292573</c:v>
                </c:pt>
                <c:pt idx="303">
                  <c:v>0.331572669183511</c:v>
                </c:pt>
                <c:pt idx="304">
                  <c:v>0.332804358302268</c:v>
                </c:pt>
                <c:pt idx="305">
                  <c:v>0.334036826381976</c:v>
                </c:pt>
                <c:pt idx="306">
                  <c:v>0.335269703523687</c:v>
                </c:pt>
                <c:pt idx="307">
                  <c:v>0.336502592663203</c:v>
                </c:pt>
                <c:pt idx="308">
                  <c:v>0.337735069091168</c:v>
                </c:pt>
                <c:pt idx="309">
                  <c:v>0.338966680031989</c:v>
                </c:pt>
                <c:pt idx="310">
                  <c:v>0.340196944287437</c:v>
                </c:pt>
                <c:pt idx="311">
                  <c:v>0.341425351950861</c:v>
                </c:pt>
                <c:pt idx="312">
                  <c:v>0.342651364198001</c:v>
                </c:pt>
                <c:pt idx="313">
                  <c:v>0.343874413160664</c:v>
                </c:pt>
                <c:pt idx="314">
                  <c:v>0.345093901889352</c:v>
                </c:pt>
                <c:pt idx="315">
                  <c:v>0.346309204411085</c:v>
                </c:pt>
                <c:pt idx="316">
                  <c:v>0.347519665888556</c:v>
                </c:pt>
                <c:pt idx="317">
                  <c:v>0.348724602886678</c:v>
                </c:pt>
                <c:pt idx="318">
                  <c:v>0.349923303752395</c:v>
                </c:pt>
                <c:pt idx="319">
                  <c:v>0.351115029113444</c:v>
                </c:pt>
                <c:pt idx="320">
                  <c:v>0.352299012501388</c:v>
                </c:pt>
                <c:pt idx="321">
                  <c:v>0.353474461103953</c:v>
                </c:pt>
                <c:pt idx="322">
                  <c:v>0.354640556651136</c:v>
                </c:pt>
                <c:pt idx="323">
                  <c:v>0.355796456439054</c:v>
                </c:pt>
                <c:pt idx="324">
                  <c:v>0.356941294494855</c:v>
                </c:pt>
                <c:pt idx="325">
                  <c:v>0.358074182885255</c:v>
                </c:pt>
                <c:pt idx="326">
                  <c:v>0.359194213170363</c:v>
                </c:pt>
                <c:pt idx="327">
                  <c:v>0.360300458003649</c:v>
                </c:pt>
                <c:pt idx="328">
                  <c:v>0.361391972877693</c:v>
                </c:pt>
                <c:pt idx="329">
                  <c:v>0.362467798014318</c:v>
                </c:pt>
                <c:pt idx="330">
                  <c:v>0.363526960396474</c:v>
                </c:pt>
                <c:pt idx="331">
                  <c:v>0.364568475937834</c:v>
                </c:pt>
                <c:pt idx="332">
                  <c:v>0.365591351784801</c:v>
                </c:pt>
                <c:pt idx="333">
                  <c:v>0.366594588744006</c:v>
                </c:pt>
                <c:pt idx="334">
                  <c:v>0.367577183827057</c:v>
                </c:pt>
                <c:pt idx="335">
                  <c:v>0.368538132902608</c:v>
                </c:pt>
                <c:pt idx="336">
                  <c:v>0.369476433444401</c:v>
                </c:pt>
                <c:pt idx="337">
                  <c:v>0.370391087362323</c:v>
                </c:pt>
                <c:pt idx="338">
                  <c:v>0.371281103902126</c:v>
                </c:pt>
                <c:pt idx="339">
                  <c:v>0.372145502597991</c:v>
                </c:pt>
                <c:pt idx="340">
                  <c:v>0.372983316260844</c:v>
                </c:pt>
                <c:pt idx="341">
                  <c:v>0.373793593984137</c:v>
                </c:pt>
                <c:pt idx="342">
                  <c:v>0.37457540414782</c:v>
                </c:pt>
                <c:pt idx="343">
                  <c:v>0.375327837400346</c:v>
                </c:pt>
                <c:pt idx="344">
                  <c:v>0.376050009597992</c:v>
                </c:pt>
                <c:pt idx="345">
                  <c:v>0.376741064680376</c:v>
                </c:pt>
                <c:pt idx="346">
                  <c:v>0.377400177460929</c:v>
                </c:pt>
                <c:pt idx="347">
                  <c:v>0.378026556311256</c:v>
                </c:pt>
                <c:pt idx="348">
                  <c:v>0.378619445718757</c:v>
                </c:pt>
                <c:pt idx="349">
                  <c:v>0.379178128697657</c:v>
                </c:pt>
                <c:pt idx="350">
                  <c:v>0.379701929034568</c:v>
                </c:pt>
                <c:pt idx="351">
                  <c:v>0.3801902133511</c:v>
                </c:pt>
                <c:pt idx="352">
                  <c:v>0.380642392967601</c:v>
                </c:pt>
                <c:pt idx="353">
                  <c:v>0.381057925553929</c:v>
                </c:pt>
                <c:pt idx="354">
                  <c:v>0.381436316555282</c:v>
                </c:pt>
                <c:pt idx="355">
                  <c:v>0.381777120383329</c:v>
                </c:pt>
                <c:pt idx="356">
                  <c:v>0.382079941365318</c:v>
                </c:pt>
                <c:pt idx="357">
                  <c:v>0.382344434446328</c:v>
                </c:pt>
                <c:pt idx="358">
                  <c:v>0.382570305642459</c:v>
                </c:pt>
                <c:pt idx="359">
                  <c:v>0.382757312245303</c:v>
                </c:pt>
                <c:pt idx="360">
                  <c:v>0.382905262780631</c:v>
                </c:pt>
                <c:pt idx="361">
                  <c:v>0.383014016726719</c:v>
                </c:pt>
                <c:pt idx="362">
                  <c:v>0.383083484000089</c:v>
                </c:pt>
                <c:pt idx="363">
                  <c:v>0.383113624218655</c:v>
                </c:pt>
                <c:pt idx="364">
                  <c:v>0.383104445754257</c:v>
                </c:pt>
                <c:pt idx="365">
                  <c:v>0.383056004588352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'NOAA Sunset Calculator'!$Z$1</c:f>
              <c:strCache>
                <c:ptCount val="1"/>
                <c:pt idx="0">
                  <c:v>Sunset Time (LST)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'NOAA Sunset Calculator'!$Z$2:$Z$367</c:f>
              <c:numCache>
                <c:formatCode>h:mm:ss;@</c:formatCode>
                <c:ptCount val="366"/>
                <c:pt idx="0">
                  <c:v>0.712344219836268</c:v>
                </c:pt>
                <c:pt idx="1">
                  <c:v>0.713089699913163</c:v>
                </c:pt>
                <c:pt idx="2">
                  <c:v>0.713866122526427</c:v>
                </c:pt>
                <c:pt idx="3">
                  <c:v>0.714672607602355</c:v>
                </c:pt>
                <c:pt idx="4">
                  <c:v>0.715508249206448</c:v>
                </c:pt>
                <c:pt idx="5">
                  <c:v>0.716372118467596</c:v>
                </c:pt>
                <c:pt idx="6">
                  <c:v>0.717263266548791</c:v>
                </c:pt>
                <c:pt idx="7">
                  <c:v>0.718180727643611</c:v>
                </c:pt>
                <c:pt idx="8">
                  <c:v>0.719123521978276</c:v>
                </c:pt>
                <c:pt idx="9">
                  <c:v>0.720090658799895</c:v>
                </c:pt>
                <c:pt idx="10">
                  <c:v>0.721081139332465</c:v>
                </c:pt>
                <c:pt idx="11">
                  <c:v>0.72209395968338</c:v>
                </c:pt>
                <c:pt idx="12">
                  <c:v>0.723128113684444</c:v>
                </c:pt>
                <c:pt idx="13">
                  <c:v>0.724182595652795</c:v>
                </c:pt>
                <c:pt idx="14">
                  <c:v>0.725256403058613</c:v>
                </c:pt>
                <c:pt idx="15">
                  <c:v>0.726348539087947</c:v>
                </c:pt>
                <c:pt idx="16">
                  <c:v>0.727458015090594</c:v>
                </c:pt>
                <c:pt idx="17">
                  <c:v>0.728583852904414</c:v>
                </c:pt>
                <c:pt idx="18">
                  <c:v>0.729725087049032</c:v>
                </c:pt>
                <c:pt idx="19">
                  <c:v>0.730880766783294</c:v>
                </c:pt>
                <c:pt idx="20">
                  <c:v>0.732049958022251</c:v>
                </c:pt>
                <c:pt idx="21">
                  <c:v>0.7332317451108</c:v>
                </c:pt>
                <c:pt idx="22">
                  <c:v>0.734425232452321</c:v>
                </c:pt>
                <c:pt idx="23">
                  <c:v>0.735629545991816</c:v>
                </c:pt>
                <c:pt idx="24">
                  <c:v>0.736843834554134</c:v>
                </c:pt>
                <c:pt idx="25">
                  <c:v>0.738067271038798</c:v>
                </c:pt>
                <c:pt idx="26">
                  <c:v>0.739299053473845</c:v>
                </c:pt>
                <c:pt idx="27">
                  <c:v>0.740538405931807</c:v>
                </c:pt>
                <c:pt idx="28">
                  <c:v>0.741784579311661</c:v>
                </c:pt>
                <c:pt idx="29">
                  <c:v>0.743036851991134</c:v>
                </c:pt>
                <c:pt idx="30">
                  <c:v>0.744294530354232</c:v>
                </c:pt>
                <c:pt idx="31">
                  <c:v>0.74555694919923</c:v>
                </c:pt>
                <c:pt idx="32">
                  <c:v>0.746823472032711</c:v>
                </c:pt>
                <c:pt idx="33">
                  <c:v>0.748093491255435</c:v>
                </c:pt>
                <c:pt idx="34">
                  <c:v>0.749366428246064</c:v>
                </c:pt>
                <c:pt idx="35">
                  <c:v>0.750641733348768</c:v>
                </c:pt>
                <c:pt idx="36">
                  <c:v>0.751918885770888</c:v>
                </c:pt>
                <c:pt idx="37">
                  <c:v>0.753197393396794</c:v>
                </c:pt>
                <c:pt idx="38">
                  <c:v>0.754476792524017</c:v>
                </c:pt>
                <c:pt idx="39">
                  <c:v>0.755756647527686</c:v>
                </c:pt>
                <c:pt idx="40">
                  <c:v>0.757036550459164</c:v>
                </c:pt>
                <c:pt idx="41">
                  <c:v>0.758316120584649</c:v>
                </c:pt>
                <c:pt idx="42">
                  <c:v>0.759595003869322</c:v>
                </c:pt>
                <c:pt idx="43">
                  <c:v>0.760872872412465</c:v>
                </c:pt>
                <c:pt idx="44">
                  <c:v>0.762149423838693</c:v>
                </c:pt>
                <c:pt idx="45">
                  <c:v>0.763424380650354</c:v>
                </c:pt>
                <c:pt idx="46">
                  <c:v>0.76469748954581</c:v>
                </c:pt>
                <c:pt idx="47">
                  <c:v>0.765968520708094</c:v>
                </c:pt>
                <c:pt idx="48">
                  <c:v>0.76723726706826</c:v>
                </c:pt>
                <c:pt idx="49">
                  <c:v>0.768503543547464</c:v>
                </c:pt>
                <c:pt idx="50">
                  <c:v>0.769767186281495</c:v>
                </c:pt>
                <c:pt idx="51">
                  <c:v>0.771028051831409</c:v>
                </c:pt>
                <c:pt idx="52">
                  <c:v>0.772286016383451</c:v>
                </c:pt>
                <c:pt idx="53">
                  <c:v>0.773540974941451</c:v>
                </c:pt>
                <c:pt idx="54">
                  <c:v>0.774792840514384</c:v>
                </c:pt>
                <c:pt idx="55">
                  <c:v>0.776041543301818</c:v>
                </c:pt>
                <c:pt idx="56">
                  <c:v>0.777287029879552</c:v>
                </c:pt>
                <c:pt idx="57">
                  <c:v>0.778529262387592</c:v>
                </c:pt>
                <c:pt idx="58">
                  <c:v>0.779768217722449</c:v>
                </c:pt>
                <c:pt idx="59">
                  <c:v>0.781003886735439</c:v>
                </c:pt>
                <c:pt idx="60">
                  <c:v>0.782236273438573</c:v>
                </c:pt>
                <c:pt idx="61">
                  <c:v>0.783465394219318</c:v>
                </c:pt>
                <c:pt idx="62">
                  <c:v>0.784691277065454</c:v>
                </c:pt>
                <c:pt idx="63">
                  <c:v>0.78591396080095</c:v>
                </c:pt>
                <c:pt idx="64">
                  <c:v>0.787133494333714</c:v>
                </c:pt>
                <c:pt idx="65">
                  <c:v>0.788349935915843</c:v>
                </c:pt>
                <c:pt idx="66">
                  <c:v>0.789563352416897</c:v>
                </c:pt>
                <c:pt idx="67">
                  <c:v>0.790773818610527</c:v>
                </c:pt>
                <c:pt idx="68">
                  <c:v>0.791981416474703</c:v>
                </c:pt>
                <c:pt idx="69">
                  <c:v>0.793186234505608</c:v>
                </c:pt>
                <c:pt idx="70">
                  <c:v>0.794388367045186</c:v>
                </c:pt>
                <c:pt idx="71">
                  <c:v>0.795587913622179</c:v>
                </c:pt>
                <c:pt idx="72">
                  <c:v>0.796784978306457</c:v>
                </c:pt>
                <c:pt idx="73">
                  <c:v>0.797979669076211</c:v>
                </c:pt>
                <c:pt idx="74">
                  <c:v>0.799172097197675</c:v>
                </c:pt>
                <c:pt idx="75">
                  <c:v>0.800362376616782</c:v>
                </c:pt>
                <c:pt idx="76">
                  <c:v>0.801550623362228</c:v>
                </c:pt>
                <c:pt idx="77">
                  <c:v>0.802736954959256</c:v>
                </c:pt>
                <c:pt idx="78">
                  <c:v>0.803921489853487</c:v>
                </c:pt>
                <c:pt idx="79">
                  <c:v>0.805104346844019</c:v>
                </c:pt>
                <c:pt idx="80">
                  <c:v>0.80628564452501</c:v>
                </c:pt>
                <c:pt idx="81">
                  <c:v>0.807465500734935</c:v>
                </c:pt>
                <c:pt idx="82">
                  <c:v>0.80864403201264</c:v>
                </c:pt>
                <c:pt idx="83">
                  <c:v>0.809821353059352</c:v>
                </c:pt>
                <c:pt idx="84">
                  <c:v>0.810997576205764</c:v>
                </c:pt>
                <c:pt idx="85">
                  <c:v>0.812172810883311</c:v>
                </c:pt>
                <c:pt idx="86">
                  <c:v>0.813347163098797</c:v>
                </c:pt>
                <c:pt idx="87">
                  <c:v>0.814520734911503</c:v>
                </c:pt>
                <c:pt idx="88">
                  <c:v>0.815693623911955</c:v>
                </c:pt>
                <c:pt idx="89">
                  <c:v>0.816865922701569</c:v>
                </c:pt>
                <c:pt idx="90">
                  <c:v>0.818037718372413</c:v>
                </c:pt>
                <c:pt idx="91">
                  <c:v>0.819209091986377</c:v>
                </c:pt>
                <c:pt idx="92">
                  <c:v>0.820380118053102</c:v>
                </c:pt>
                <c:pt idx="93">
                  <c:v>0.821550864006085</c:v>
                </c:pt>
                <c:pt idx="94">
                  <c:v>0.822721389676454</c:v>
                </c:pt>
                <c:pt idx="95">
                  <c:v>0.823891746763936</c:v>
                </c:pt>
                <c:pt idx="96">
                  <c:v>0.825061978304703</c:v>
                </c:pt>
                <c:pt idx="97">
                  <c:v>0.826232118135832</c:v>
                </c:pt>
                <c:pt idx="98">
                  <c:v>0.827402190356203</c:v>
                </c:pt>
                <c:pt idx="99">
                  <c:v>0.828572208783793</c:v>
                </c:pt>
                <c:pt idx="100">
                  <c:v>0.829742176409428</c:v>
                </c:pt>
                <c:pt idx="101">
                  <c:v>0.830912084847188</c:v>
                </c:pt>
                <c:pt idx="102">
                  <c:v>0.832081913781766</c:v>
                </c:pt>
                <c:pt idx="103">
                  <c:v>0.833251630413234</c:v>
                </c:pt>
                <c:pt idx="104">
                  <c:v>0.834421188899803</c:v>
                </c:pt>
                <c:pt idx="105">
                  <c:v>0.835590529799364</c:v>
                </c:pt>
                <c:pt idx="106">
                  <c:v>0.836759579510577</c:v>
                </c:pt>
                <c:pt idx="107">
                  <c:v>0.837928249714742</c:v>
                </c:pt>
                <c:pt idx="108">
                  <c:v>0.839096436819504</c:v>
                </c:pt>
                <c:pt idx="109">
                  <c:v>0.840264021405895</c:v>
                </c:pt>
                <c:pt idx="110">
                  <c:v>0.841430867680192</c:v>
                </c:pt>
                <c:pt idx="111">
                  <c:v>0.84259682293241</c:v>
                </c:pt>
                <c:pt idx="112">
                  <c:v>0.843761717003281</c:v>
                </c:pt>
                <c:pt idx="113">
                  <c:v>0.844925361761897</c:v>
                </c:pt>
                <c:pt idx="114">
                  <c:v>0.846087550596234</c:v>
                </c:pt>
                <c:pt idx="115">
                  <c:v>0.847248057919123</c:v>
                </c:pt>
                <c:pt idx="116">
                  <c:v>0.848406638692282</c:v>
                </c:pt>
                <c:pt idx="117">
                  <c:v>0.849563027971277</c:v>
                </c:pt>
                <c:pt idx="118">
                  <c:v>0.850716940474501</c:v>
                </c:pt>
                <c:pt idx="119">
                  <c:v>0.85186807017932</c:v>
                </c:pt>
                <c:pt idx="120">
                  <c:v>0.853016089948876</c:v>
                </c:pt>
                <c:pt idx="121">
                  <c:v>0.854160651193049</c:v>
                </c:pt>
                <c:pt idx="122">
                  <c:v>0.855301383567356</c:v>
                </c:pt>
                <c:pt idx="123">
                  <c:v>0.856437894713653</c:v>
                </c:pt>
                <c:pt idx="124">
                  <c:v>0.857569770046675</c:v>
                </c:pt>
                <c:pt idx="125">
                  <c:v>0.858696572590548</c:v>
                </c:pt>
                <c:pt idx="126">
                  <c:v>0.8598178428695</c:v>
                </c:pt>
                <c:pt idx="127">
                  <c:v>0.860933098857138</c:v>
                </c:pt>
                <c:pt idx="128">
                  <c:v>0.862041835988648</c:v>
                </c:pt>
                <c:pt idx="129">
                  <c:v>0.863143527240301</c:v>
                </c:pt>
                <c:pt idx="130">
                  <c:v>0.864237623280713</c:v>
                </c:pt>
                <c:pt idx="131">
                  <c:v>0.865323552698174</c:v>
                </c:pt>
                <c:pt idx="132">
                  <c:v>0.866400722308371</c:v>
                </c:pt>
                <c:pt idx="133">
                  <c:v>0.867468517546592</c:v>
                </c:pt>
                <c:pt idx="134">
                  <c:v>0.868526302948467</c:v>
                </c:pt>
                <c:pt idx="135">
                  <c:v>0.869573422722921</c:v>
                </c:pt>
                <c:pt idx="136">
                  <c:v>0.870609201420871</c:v>
                </c:pt>
                <c:pt idx="137">
                  <c:v>0.871632944702763</c:v>
                </c:pt>
                <c:pt idx="138">
                  <c:v>0.872643940207694</c:v>
                </c:pt>
                <c:pt idx="139">
                  <c:v>0.873641458526373</c:v>
                </c:pt>
                <c:pt idx="140">
                  <c:v>0.874624754279631</c:v>
                </c:pt>
                <c:pt idx="141">
                  <c:v>0.875593067303643</c:v>
                </c:pt>
                <c:pt idx="142">
                  <c:v>0.876545623942263</c:v>
                </c:pt>
                <c:pt idx="143">
                  <c:v>0.877481638446219</c:v>
                </c:pt>
                <c:pt idx="144">
                  <c:v>0.878400314478037</c:v>
                </c:pt>
                <c:pt idx="145">
                  <c:v>0.879300846720776</c:v>
                </c:pt>
                <c:pt idx="146">
                  <c:v>0.880182422587639</c:v>
                </c:pt>
                <c:pt idx="147">
                  <c:v>0.881044224028608</c:v>
                </c:pt>
                <c:pt idx="148">
                  <c:v>0.881885429429221</c:v>
                </c:pt>
                <c:pt idx="149">
                  <c:v>0.882705215595552</c:v>
                </c:pt>
                <c:pt idx="150">
                  <c:v>0.883502759818356</c:v>
                </c:pt>
                <c:pt idx="151">
                  <c:v>0.884277242008323</c:v>
                </c:pt>
                <c:pt idx="152">
                  <c:v>0.885027846893229</c:v>
                </c:pt>
                <c:pt idx="153">
                  <c:v>0.885753766266818</c:v>
                </c:pt>
                <c:pt idx="154">
                  <c:v>0.886454201278135</c:v>
                </c:pt>
                <c:pt idx="155">
                  <c:v>0.887128364749219</c:v>
                </c:pt>
                <c:pt idx="156">
                  <c:v>0.887775483508072</c:v>
                </c:pt>
                <c:pt idx="157">
                  <c:v>0.888394800723132</c:v>
                </c:pt>
                <c:pt idx="158">
                  <c:v>0.888985578224864</c:v>
                </c:pt>
                <c:pt idx="159">
                  <c:v>0.889547098799488</c:v>
                </c:pt>
                <c:pt idx="160">
                  <c:v>0.890078668439631</c:v>
                </c:pt>
                <c:pt idx="161">
                  <c:v>0.890579618536409</c:v>
                </c:pt>
                <c:pt idx="162">
                  <c:v>0.891049307997566</c:v>
                </c:pt>
                <c:pt idx="163">
                  <c:v>0.891487125276399</c:v>
                </c:pt>
                <c:pt idx="164">
                  <c:v>0.8918924902967</c:v>
                </c:pt>
                <c:pt idx="165">
                  <c:v>0.89226485625946</c:v>
                </c:pt>
                <c:pt idx="166">
                  <c:v>0.892603711317988</c:v>
                </c:pt>
                <c:pt idx="167">
                  <c:v>0.892908580109001</c:v>
                </c:pt>
                <c:pt idx="168">
                  <c:v>0.893179025128511</c:v>
                </c:pt>
                <c:pt idx="169">
                  <c:v>0.893414647942615</c:v>
                </c:pt>
                <c:pt idx="170">
                  <c:v>0.893615090224861</c:v>
                </c:pt>
                <c:pt idx="171">
                  <c:v>0.89378003461342</c:v>
                </c:pt>
                <c:pt idx="172">
                  <c:v>0.893909205383074</c:v>
                </c:pt>
                <c:pt idx="173">
                  <c:v>0.894002368928779</c:v>
                </c:pt>
                <c:pt idx="174">
                  <c:v>0.894059334059427</c:v>
                </c:pt>
                <c:pt idx="175">
                  <c:v>0.894079952102251</c:v>
                </c:pt>
                <c:pt idx="176">
                  <c:v>0.894064116820126</c:v>
                </c:pt>
                <c:pt idx="177">
                  <c:v>0.894011764145811</c:v>
                </c:pt>
                <c:pt idx="178">
                  <c:v>0.893922871738814</c:v>
                </c:pt>
                <c:pt idx="179">
                  <c:v>0.893797458372159</c:v>
                </c:pt>
                <c:pt idx="180">
                  <c:v>0.893635583157753</c:v>
                </c:pt>
                <c:pt idx="181">
                  <c:v>0.893437344620325</c:v>
                </c:pt>
                <c:pt idx="182">
                  <c:v>0.893202879631011</c:v>
                </c:pt>
                <c:pt idx="183">
                  <c:v>0.892932362212598</c:v>
                </c:pt>
                <c:pt idx="184">
                  <c:v>0.892626002229146</c:v>
                </c:pt>
                <c:pt idx="185">
                  <c:v>0.892284043973249</c:v>
                </c:pt>
                <c:pt idx="186">
                  <c:v>0.891906764664555</c:v>
                </c:pt>
                <c:pt idx="187">
                  <c:v>0.891494472873275</c:v>
                </c:pt>
                <c:pt idx="188">
                  <c:v>0.891047506882439</c:v>
                </c:pt>
                <c:pt idx="189">
                  <c:v>0.890566233002399</c:v>
                </c:pt>
                <c:pt idx="190">
                  <c:v>0.890051043850787</c:v>
                </c:pt>
                <c:pt idx="191">
                  <c:v>0.889502356610582</c:v>
                </c:pt>
                <c:pt idx="192">
                  <c:v>0.888920611278399</c:v>
                </c:pt>
                <c:pt idx="193">
                  <c:v>0.888306268914338</c:v>
                </c:pt>
                <c:pt idx="194">
                  <c:v>0.887659809903982</c:v>
                </c:pt>
                <c:pt idx="195">
                  <c:v>0.886981732242259</c:v>
                </c:pt>
                <c:pt idx="196">
                  <c:v>0.886272549847962</c:v>
                </c:pt>
                <c:pt idx="197">
                  <c:v>0.885532790916844</c:v>
                </c:pt>
                <c:pt idx="198">
                  <c:v>0.884762996320198</c:v>
                </c:pt>
                <c:pt idx="199">
                  <c:v>0.883963718054975</c:v>
                </c:pt>
                <c:pt idx="200">
                  <c:v>0.883135517750481</c:v>
                </c:pt>
                <c:pt idx="201">
                  <c:v>0.882278965235918</c:v>
                </c:pt>
                <c:pt idx="202">
                  <c:v>0.881394637172081</c:v>
                </c:pt>
                <c:pt idx="203">
                  <c:v>0.880483115749796</c:v>
                </c:pt>
                <c:pt idx="204">
                  <c:v>0.879544987456894</c:v>
                </c:pt>
                <c:pt idx="205">
                  <c:v>0.878580841914855</c:v>
                </c:pt>
                <c:pt idx="206">
                  <c:v>0.877591270785601</c:v>
                </c:pt>
                <c:pt idx="207">
                  <c:v>0.876576866748379</c:v>
                </c:pt>
                <c:pt idx="208">
                  <c:v>0.875538222546138</c:v>
                </c:pt>
                <c:pt idx="209">
                  <c:v>0.874475930100414</c:v>
                </c:pt>
                <c:pt idx="210">
                  <c:v>0.873390579693302</c:v>
                </c:pt>
                <c:pt idx="211">
                  <c:v>0.872282759214811</c:v>
                </c:pt>
                <c:pt idx="212">
                  <c:v>0.871153053473631</c:v>
                </c:pt>
                <c:pt idx="213">
                  <c:v>0.870002043569106</c:v>
                </c:pt>
                <c:pt idx="214">
                  <c:v>0.868830306322062</c:v>
                </c:pt>
                <c:pt idx="215">
                  <c:v>0.867638413762017</c:v>
                </c:pt>
                <c:pt idx="216">
                  <c:v>0.866426932668218</c:v>
                </c:pt>
                <c:pt idx="217">
                  <c:v>0.865196424161884</c:v>
                </c:pt>
                <c:pt idx="218">
                  <c:v>0.863947443347054</c:v>
                </c:pt>
                <c:pt idx="219">
                  <c:v>0.862680538997449</c:v>
                </c:pt>
                <c:pt idx="220">
                  <c:v>0.861396253286763</c:v>
                </c:pt>
                <c:pt idx="221">
                  <c:v>0.860095121559879</c:v>
                </c:pt>
                <c:pt idx="222">
                  <c:v>0.858777672142581</c:v>
                </c:pt>
                <c:pt idx="223">
                  <c:v>0.857444426187432</c:v>
                </c:pt>
                <c:pt idx="224">
                  <c:v>0.856095897553533</c:v>
                </c:pt>
                <c:pt idx="225">
                  <c:v>0.854732592718051</c:v>
                </c:pt>
                <c:pt idx="226">
                  <c:v>0.85335501071745</c:v>
                </c:pt>
                <c:pt idx="227">
                  <c:v>0.851963643116535</c:v>
                </c:pt>
                <c:pt idx="228">
                  <c:v>0.850558974003446</c:v>
                </c:pt>
                <c:pt idx="229">
                  <c:v>0.849141480008964</c:v>
                </c:pt>
                <c:pt idx="230">
                  <c:v>0.84771163034849</c:v>
                </c:pt>
                <c:pt idx="231">
                  <c:v>0.846269886885241</c:v>
                </c:pt>
                <c:pt idx="232">
                  <c:v>0.844816704213243</c:v>
                </c:pt>
                <c:pt idx="233">
                  <c:v>0.843352529758906</c:v>
                </c:pt>
                <c:pt idx="234">
                  <c:v>0.84187780389991</c:v>
                </c:pt>
                <c:pt idx="235">
                  <c:v>0.840392960100351</c:v>
                </c:pt>
                <c:pt idx="236">
                  <c:v>0.838898425061078</c:v>
                </c:pt>
                <c:pt idx="237">
                  <c:v>0.837394618884303</c:v>
                </c:pt>
                <c:pt idx="238">
                  <c:v>0.835881955251558</c:v>
                </c:pt>
                <c:pt idx="239">
                  <c:v>0.834360841614167</c:v>
                </c:pt>
                <c:pt idx="240">
                  <c:v>0.832831679395512</c:v>
                </c:pt>
                <c:pt idx="241">
                  <c:v>0.831294864204259</c:v>
                </c:pt>
                <c:pt idx="242">
                  <c:v>0.829750786057934</c:v>
                </c:pt>
                <c:pt idx="243">
                  <c:v>0.828199829616153</c:v>
                </c:pt>
                <c:pt idx="244">
                  <c:v>0.826642374422892</c:v>
                </c:pt>
                <c:pt idx="245">
                  <c:v>0.825078795157169</c:v>
                </c:pt>
                <c:pt idx="246">
                  <c:v>0.823509461891576</c:v>
                </c:pt>
                <c:pt idx="247">
                  <c:v>0.821934740358081</c:v>
                </c:pt>
                <c:pt idx="248">
                  <c:v>0.82035499222056</c:v>
                </c:pt>
                <c:pt idx="249">
                  <c:v>0.818770575353464</c:v>
                </c:pt>
                <c:pt idx="250">
                  <c:v>0.817181844126162</c:v>
                </c:pt>
                <c:pt idx="251">
                  <c:v>0.815589149692344</c:v>
                </c:pt>
                <c:pt idx="252">
                  <c:v>0.813992840283991</c:v>
                </c:pt>
                <c:pt idx="253">
                  <c:v>0.812393261509413</c:v>
                </c:pt>
                <c:pt idx="254">
                  <c:v>0.810790756654746</c:v>
                </c:pt>
                <c:pt idx="255">
                  <c:v>0.809185666988471</c:v>
                </c:pt>
                <c:pt idx="256">
                  <c:v>0.807578332068344</c:v>
                </c:pt>
                <c:pt idx="257">
                  <c:v>0.805969090050298</c:v>
                </c:pt>
                <c:pt idx="258">
                  <c:v>0.804358277998713</c:v>
                </c:pt>
                <c:pt idx="259">
                  <c:v>0.802746232197606</c:v>
                </c:pt>
                <c:pt idx="260">
                  <c:v>0.80113328846213</c:v>
                </c:pt>
                <c:pt idx="261">
                  <c:v>0.799519782450005</c:v>
                </c:pt>
                <c:pt idx="262">
                  <c:v>0.797906049972237</c:v>
                </c:pt>
                <c:pt idx="263">
                  <c:v>0.796292427302715</c:v>
                </c:pt>
                <c:pt idx="264">
                  <c:v>0.794679251486178</c:v>
                </c:pt>
                <c:pt idx="265">
                  <c:v>0.793066860644062</c:v>
                </c:pt>
                <c:pt idx="266">
                  <c:v>0.79145559427778</c:v>
                </c:pt>
                <c:pt idx="267">
                  <c:v>0.789845793568985</c:v>
                </c:pt>
                <c:pt idx="268">
                  <c:v>0.788237801676401</c:v>
                </c:pt>
                <c:pt idx="269">
                  <c:v>0.786631964028776</c:v>
                </c:pt>
                <c:pt idx="270">
                  <c:v>0.785028628613589</c:v>
                </c:pt>
                <c:pt idx="271">
                  <c:v>0.783428146261159</c:v>
                </c:pt>
                <c:pt idx="272">
                  <c:v>0.781830870923777</c:v>
                </c:pt>
                <c:pt idx="273">
                  <c:v>0.780237159949537</c:v>
                </c:pt>
                <c:pt idx="274">
                  <c:v>0.778647374350584</c:v>
                </c:pt>
                <c:pt idx="275">
                  <c:v>0.777061879065478</c:v>
                </c:pt>
                <c:pt idx="276">
                  <c:v>0.775481043215442</c:v>
                </c:pt>
                <c:pt idx="277">
                  <c:v>0.773905240354222</c:v>
                </c:pt>
                <c:pt idx="278">
                  <c:v>0.77233484871136</c:v>
                </c:pt>
                <c:pt idx="279">
                  <c:v>0.770770251428694</c:v>
                </c:pt>
                <c:pt idx="280">
                  <c:v>0.769211836789863</c:v>
                </c:pt>
                <c:pt idx="281">
                  <c:v>0.767659998442695</c:v>
                </c:pt>
                <c:pt idx="282">
                  <c:v>0.76611513561426</c:v>
                </c:pt>
                <c:pt idx="283">
                  <c:v>0.764577653318476</c:v>
                </c:pt>
                <c:pt idx="284">
                  <c:v>0.763047962556046</c:v>
                </c:pt>
                <c:pt idx="285">
                  <c:v>0.761526480506641</c:v>
                </c:pt>
                <c:pt idx="286">
                  <c:v>0.760013630713064</c:v>
                </c:pt>
                <c:pt idx="287">
                  <c:v>0.758509843257253</c:v>
                </c:pt>
                <c:pt idx="288">
                  <c:v>0.757015554927847</c:v>
                </c:pt>
                <c:pt idx="289">
                  <c:v>0.755531209379097</c:v>
                </c:pt>
                <c:pt idx="290">
                  <c:v>0.754057257280775</c:v>
                </c:pt>
                <c:pt idx="291">
                  <c:v>0.752594156458708</c:v>
                </c:pt>
                <c:pt idx="292">
                  <c:v>0.751142372025582</c:v>
                </c:pt>
                <c:pt idx="293">
                  <c:v>0.749702376501393</c:v>
                </c:pt>
                <c:pt idx="294">
                  <c:v>0.74827464992306</c:v>
                </c:pt>
                <c:pt idx="295">
                  <c:v>0.746859679942454</c:v>
                </c:pt>
                <c:pt idx="296">
                  <c:v>0.745457961912076</c:v>
                </c:pt>
                <c:pt idx="297">
                  <c:v>0.744069998957448</c:v>
                </c:pt>
                <c:pt idx="298">
                  <c:v>0.742696302035178</c:v>
                </c:pt>
                <c:pt idx="299">
                  <c:v>0.741337389975517</c:v>
                </c:pt>
                <c:pt idx="300">
                  <c:v>0.739993789508066</c:v>
                </c:pt>
                <c:pt idx="301">
                  <c:v>0.738666035269075</c:v>
                </c:pt>
                <c:pt idx="302">
                  <c:v>0.737354669788775</c:v>
                </c:pt>
                <c:pt idx="303">
                  <c:v>0.736060243456713</c:v>
                </c:pt>
                <c:pt idx="304">
                  <c:v>0.734783314463199</c:v>
                </c:pt>
                <c:pt idx="305">
                  <c:v>0.7335244487145</c:v>
                </c:pt>
                <c:pt idx="306">
                  <c:v>0.732284219719424</c:v>
                </c:pt>
                <c:pt idx="307">
                  <c:v>0.731063208444608</c:v>
                </c:pt>
                <c:pt idx="308">
                  <c:v>0.729862003135664</c:v>
                </c:pt>
                <c:pt idx="309">
                  <c:v>0.728681199101206</c:v>
                </c:pt>
                <c:pt idx="310">
                  <c:v>0.727521398456498</c:v>
                </c:pt>
                <c:pt idx="311">
                  <c:v>0.726383209823338</c:v>
                </c:pt>
                <c:pt idx="312">
                  <c:v>0.725267247982722</c:v>
                </c:pt>
                <c:pt idx="313">
                  <c:v>0.72417413347649</c:v>
                </c:pt>
                <c:pt idx="314">
                  <c:v>0.723104492154291</c:v>
                </c:pt>
                <c:pt idx="315">
                  <c:v>0.722058954661964</c:v>
                </c:pt>
                <c:pt idx="316">
                  <c:v>0.721038155867475</c:v>
                </c:pt>
                <c:pt idx="317">
                  <c:v>0.720042734220523</c:v>
                </c:pt>
                <c:pt idx="318">
                  <c:v>0.719073331042009</c:v>
                </c:pt>
                <c:pt idx="319">
                  <c:v>0.718130589739687</c:v>
                </c:pt>
                <c:pt idx="320">
                  <c:v>0.717215154946466</c:v>
                </c:pt>
                <c:pt idx="321">
                  <c:v>0.716327671578112</c:v>
                </c:pt>
                <c:pt idx="322">
                  <c:v>0.715468783807419</c:v>
                </c:pt>
                <c:pt idx="323">
                  <c:v>0.714639133952335</c:v>
                </c:pt>
                <c:pt idx="324">
                  <c:v>0.713839361276012</c:v>
                </c:pt>
                <c:pt idx="325">
                  <c:v>0.71307010069733</c:v>
                </c:pt>
                <c:pt idx="326">
                  <c:v>0.712331981411187</c:v>
                </c:pt>
                <c:pt idx="327">
                  <c:v>0.711625625418514</c:v>
                </c:pt>
                <c:pt idx="328">
                  <c:v>0.710951645966964</c:v>
                </c:pt>
                <c:pt idx="329">
                  <c:v>0.710310645904101</c:v>
                </c:pt>
                <c:pt idx="330">
                  <c:v>0.709703215946005</c:v>
                </c:pt>
                <c:pt idx="331">
                  <c:v>0.709129932865337</c:v>
                </c:pt>
                <c:pt idx="332">
                  <c:v>0.7085913576041</c:v>
                </c:pt>
                <c:pt idx="333">
                  <c:v>0.70808803331763</c:v>
                </c:pt>
                <c:pt idx="334">
                  <c:v>0.707620483357617</c:v>
                </c:pt>
                <c:pt idx="335">
                  <c:v>0.707189209203337</c:v>
                </c:pt>
                <c:pt idx="336">
                  <c:v>0.706794688351584</c:v>
                </c:pt>
                <c:pt idx="337">
                  <c:v>0.70643737217717</c:v>
                </c:pt>
                <c:pt idx="338">
                  <c:v>0.706117683777096</c:v>
                </c:pt>
                <c:pt idx="339">
                  <c:v>0.705836015812779</c:v>
                </c:pt>
                <c:pt idx="340">
                  <c:v>0.70559272836579</c:v>
                </c:pt>
                <c:pt idx="341">
                  <c:v>0.705388146823629</c:v>
                </c:pt>
                <c:pt idx="342">
                  <c:v>0.705222559812848</c:v>
                </c:pt>
                <c:pt idx="343">
                  <c:v>0.70509621719755</c:v>
                </c:pt>
                <c:pt idx="344">
                  <c:v>0.70500932816175</c:v>
                </c:pt>
                <c:pt idx="345">
                  <c:v>0.704962059394276</c:v>
                </c:pt>
                <c:pt idx="346">
                  <c:v>0.704954533394927</c:v>
                </c:pt>
                <c:pt idx="347">
                  <c:v>0.704986826920265</c:v>
                </c:pt>
                <c:pt idx="348">
                  <c:v>0.705058969586873</c:v>
                </c:pt>
                <c:pt idx="349">
                  <c:v>0.705170942649061</c:v>
                </c:pt>
                <c:pt idx="350">
                  <c:v>0.705322677966838</c:v>
                </c:pt>
                <c:pt idx="351">
                  <c:v>0.705514057178608</c:v>
                </c:pt>
                <c:pt idx="352">
                  <c:v>0.705744911091313</c:v>
                </c:pt>
                <c:pt idx="353">
                  <c:v>0.706015019298879</c:v>
                </c:pt>
                <c:pt idx="354">
                  <c:v>0.70632411003769</c:v>
                </c:pt>
                <c:pt idx="355">
                  <c:v>0.706671860285495</c:v>
                </c:pt>
                <c:pt idx="356">
                  <c:v>0.707057896107745</c:v>
                </c:pt>
                <c:pt idx="357">
                  <c:v>0.70748179325278</c:v>
                </c:pt>
                <c:pt idx="358">
                  <c:v>0.70794307799475</c:v>
                </c:pt>
                <c:pt idx="359">
                  <c:v>0.708441228220517</c:v>
                </c:pt>
                <c:pt idx="360">
                  <c:v>0.70897567475427</c:v>
                </c:pt>
                <c:pt idx="361">
                  <c:v>0.709545802911114</c:v>
                </c:pt>
                <c:pt idx="362">
                  <c:v>0.710150954268576</c:v>
                </c:pt>
                <c:pt idx="363">
                  <c:v>0.710790428642844</c:v>
                </c:pt>
                <c:pt idx="364">
                  <c:v>0.711463486254551</c:v>
                </c:pt>
                <c:pt idx="365">
                  <c:v>0.712169350067321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813150"/>
        <c:axId val="56925809"/>
      </c:lineChart>
      <c:catAx>
        <c:axId val="6481315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 rot="-5400000"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56925809"/>
        <c:crossesAt val="0"/>
        <c:auto val="1"/>
        <c:lblAlgn val="ctr"/>
        <c:lblOffset val="100"/>
        <c:noMultiLvlLbl val="0"/>
      </c:catAx>
      <c:valAx>
        <c:axId val="56925809"/>
        <c:scaling>
          <c:orientation val="minMax"/>
          <c:max val="1"/>
          <c:min val="0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numFmt formatCode="h:mm:ss;@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64813150"/>
        <c:crossesAt val="1"/>
        <c:crossBetween val="midCat"/>
        <c:majorUnit val="0.25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18849536486808"/>
          <c:y val="0.320103092783505"/>
          <c:w val="0.327073924411695"/>
          <c:h val="0.35756013745704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80808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  <a:ea typeface="DejaVu Sans"/>
              </a:rPr>
              <a:t>Eq of Time (minutes)</a:t>
            </a:r>
          </a:p>
        </c:rich>
      </c:tx>
      <c:layout>
        <c:manualLayout>
          <c:xMode val="edge"/>
          <c:yMode val="edge"/>
          <c:x val="0.155117080708427"/>
          <c:y val="0.056558363417569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4111494116249"/>
          <c:y val="0.214543579164518"/>
          <c:w val="0.903839296327113"/>
          <c:h val="0.784768781158673"/>
        </c:manualLayout>
      </c:layout>
      <c:lineChart>
        <c:grouping val="standard"/>
        <c:varyColors val="0"/>
        <c:ser>
          <c:idx val="0"/>
          <c:order val="0"/>
          <c:tx>
            <c:strRef>
              <c:f>'NOAA Sunset Calculator'!$V$1</c:f>
              <c:strCache>
                <c:ptCount val="1"/>
                <c:pt idx="0">
                  <c:v>Eq of Time (minutes)</c:v>
                </c:pt>
              </c:strCache>
            </c:strRef>
          </c:tx>
          <c:spPr>
            <a:solidFill>
              <a:srgbClr val="666699"/>
            </a:solidFill>
            <a:ln w="252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'NOAA Sunset Calculator'!$V$3:$V$366</c:f>
              <c:numCache>
                <c:formatCode>General</c:formatCode>
                <c:ptCount val="364"/>
                <c:pt idx="0">
                  <c:v>-4.01459762783144</c:v>
                </c:pt>
                <c:pt idx="1">
                  <c:v>-4.4756929440589</c:v>
                </c:pt>
                <c:pt idx="2">
                  <c:v>-4.93051628152873</c:v>
                </c:pt>
                <c:pt idx="3">
                  <c:v>-5.37858915360386</c:v>
                </c:pt>
                <c:pt idx="4">
                  <c:v>-5.81944467090768</c:v>
                </c:pt>
                <c:pt idx="5">
                  <c:v>-6.25262824742937</c:v>
                </c:pt>
                <c:pt idx="6">
                  <c:v>-6.67769827560418</c:v>
                </c:pt>
                <c:pt idx="7">
                  <c:v>-7.09422676888424</c:v>
                </c:pt>
                <c:pt idx="8">
                  <c:v>-7.50179997044995</c:v>
                </c:pt>
                <c:pt idx="9">
                  <c:v>-7.90001892680206</c:v>
                </c:pt>
                <c:pt idx="10">
                  <c:v>-8.28850002512451</c:v>
                </c:pt>
                <c:pt idx="11">
                  <c:v>-8.6668754934201</c:v>
                </c:pt>
                <c:pt idx="12">
                  <c:v>-9.03479386255595</c:v>
                </c:pt>
                <c:pt idx="13">
                  <c:v>-9.39192038948891</c:v>
                </c:pt>
                <c:pt idx="14">
                  <c:v>-9.73793744106007</c:v>
                </c:pt>
                <c:pt idx="15">
                  <c:v>-10.0725448379135</c:v>
                </c:pt>
                <c:pt idx="16">
                  <c:v>-10.3954601581811</c:v>
                </c:pt>
                <c:pt idx="17">
                  <c:v>-10.7064190007604</c:v>
                </c:pt>
                <c:pt idx="18">
                  <c:v>-11.0051752081101</c:v>
                </c:pt>
                <c:pt idx="19">
                  <c:v>-11.2915010486316</c:v>
                </c:pt>
                <c:pt idx="20">
                  <c:v>-11.5651873588471</c:v>
                </c:pt>
                <c:pt idx="21">
                  <c:v>-11.8260436456875</c:v>
                </c:pt>
                <c:pt idx="22">
                  <c:v>-12.0738981493585</c:v>
                </c:pt>
                <c:pt idx="23">
                  <c:v>-12.3085978673542</c:v>
                </c:pt>
                <c:pt idx="24">
                  <c:v>-12.5300085403129</c:v>
                </c:pt>
                <c:pt idx="25">
                  <c:v>-12.738014600528</c:v>
                </c:pt>
                <c:pt idx="26">
                  <c:v>-12.9325190840332</c:v>
                </c:pt>
                <c:pt idx="27">
                  <c:v>-13.1134435072807</c:v>
                </c:pt>
                <c:pt idx="28">
                  <c:v>-13.2807277095409</c:v>
                </c:pt>
                <c:pt idx="29">
                  <c:v>-13.4343296622382</c:v>
                </c:pt>
                <c:pt idx="30">
                  <c:v>-13.5742252465229</c:v>
                </c:pt>
                <c:pt idx="31">
                  <c:v>-13.7004080004655</c:v>
                </c:pt>
                <c:pt idx="32">
                  <c:v>-13.8128888373283</c:v>
                </c:pt>
                <c:pt idx="33">
                  <c:v>-13.9116957364407</c:v>
                </c:pt>
                <c:pt idx="34">
                  <c:v>-13.9968734082575</c:v>
                </c:pt>
                <c:pt idx="35">
                  <c:v>-14.0684829352356</c:v>
                </c:pt>
                <c:pt idx="36">
                  <c:v>-14.1266013902091</c:v>
                </c:pt>
                <c:pt idx="37">
                  <c:v>-14.1713214339794</c:v>
                </c:pt>
                <c:pt idx="38">
                  <c:v>-14.2027508938571</c:v>
                </c:pt>
                <c:pt idx="39">
                  <c:v>-14.2210123249323</c:v>
                </c:pt>
                <c:pt idx="40">
                  <c:v>-14.2262425558414</c:v>
                </c:pt>
                <c:pt idx="41">
                  <c:v>-14.2185922208176</c:v>
                </c:pt>
                <c:pt idx="42">
                  <c:v>-14.1982252798057</c:v>
                </c:pt>
                <c:pt idx="43">
                  <c:v>-14.1653185284177</c:v>
                </c:pt>
                <c:pt idx="44">
                  <c:v>-14.1200610994694</c:v>
                </c:pt>
                <c:pt idx="45">
                  <c:v>-14.062653957843</c:v>
                </c:pt>
                <c:pt idx="46">
                  <c:v>-13.9933093903589</c:v>
                </c:pt>
                <c:pt idx="47">
                  <c:v>-13.9122504923263</c:v>
                </c:pt>
                <c:pt idx="48">
                  <c:v>-13.8197106523751</c:v>
                </c:pt>
                <c:pt idx="49">
                  <c:v>-13.7159330371398</c:v>
                </c:pt>
                <c:pt idx="50">
                  <c:v>-13.601170077291</c:v>
                </c:pt>
                <c:pt idx="51">
                  <c:v>-13.4756829563626</c:v>
                </c:pt>
                <c:pt idx="52">
                  <c:v>-13.3397411037363</c:v>
                </c:pt>
                <c:pt idx="53">
                  <c:v>-13.1936216930963</c:v>
                </c:pt>
                <c:pt idx="54">
                  <c:v>-13.0376091475646</c:v>
                </c:pt>
                <c:pt idx="55">
                  <c:v>-12.8719946526517</c:v>
                </c:pt>
                <c:pt idx="56">
                  <c:v>-12.6970756780928</c:v>
                </c:pt>
                <c:pt idx="57">
                  <c:v>-12.513155509518</c:v>
                </c:pt>
                <c:pt idx="58">
                  <c:v>-12.3205427908412</c:v>
                </c:pt>
                <c:pt idx="59">
                  <c:v>-12.1195510781384</c:v>
                </c:pt>
                <c:pt idx="60">
                  <c:v>-11.9104984057157</c:v>
                </c:pt>
                <c:pt idx="61">
                  <c:v>-11.6937068649383</c:v>
                </c:pt>
                <c:pt idx="62">
                  <c:v>-11.4695021963293</c:v>
                </c:pt>
                <c:pt idx="63">
                  <c:v>-11.2382133953241</c:v>
                </c:pt>
                <c:pt idx="64">
                  <c:v>-11.0001723319856</c:v>
                </c:pt>
                <c:pt idx="65">
                  <c:v>-10.7557133848775</c:v>
                </c:pt>
                <c:pt idx="66">
                  <c:v>-10.5051730892116</c:v>
                </c:pt>
                <c:pt idx="67">
                  <c:v>-10.2488897992753</c:v>
                </c:pt>
                <c:pt idx="68">
                  <c:v>-9.9872033650791</c:v>
                </c:pt>
                <c:pt idx="69">
                  <c:v>-9.7204548230436</c:v>
                </c:pt>
                <c:pt idx="70">
                  <c:v>-9.44898610049662</c:v>
                </c:pt>
                <c:pt idx="71">
                  <c:v>-9.17313973363403</c:v>
                </c:pt>
                <c:pt idx="72">
                  <c:v>-8.89325859855657</c:v>
                </c:pt>
                <c:pt idx="73">
                  <c:v>-8.60968565488373</c:v>
                </c:pt>
                <c:pt idx="74">
                  <c:v>-8.32276370141673</c:v>
                </c:pt>
                <c:pt idx="75">
                  <c:v>-8.03283514321987</c:v>
                </c:pt>
                <c:pt idx="76">
                  <c:v>-7.74024176946691</c:v>
                </c:pt>
                <c:pt idx="77">
                  <c:v>-7.44532454131582</c:v>
                </c:pt>
                <c:pt idx="78">
                  <c:v>-7.14842338905077</c:v>
                </c:pt>
                <c:pt idx="79">
                  <c:v>-6.84987701767754</c:v>
                </c:pt>
                <c:pt idx="80">
                  <c:v>-6.55002272012206</c:v>
                </c:pt>
                <c:pt idx="81">
                  <c:v>-6.24919619716119</c:v>
                </c:pt>
                <c:pt idx="82">
                  <c:v>-5.94773138318493</c:v>
                </c:pt>
                <c:pt idx="83">
                  <c:v>-5.64596027687528</c:v>
                </c:pt>
                <c:pt idx="84">
                  <c:v>-5.34421277588094</c:v>
                </c:pt>
                <c:pt idx="85">
                  <c:v>-5.04281651455456</c:v>
                </c:pt>
                <c:pt idx="86">
                  <c:v>-4.74209670383313</c:v>
                </c:pt>
                <c:pt idx="87">
                  <c:v>-4.44237597234754</c:v>
                </c:pt>
                <c:pt idx="88">
                  <c:v>-4.14397420785759</c:v>
                </c:pt>
                <c:pt idx="89">
                  <c:v>-3.84720839814139</c:v>
                </c:pt>
                <c:pt idx="90">
                  <c:v>-3.55239247048814</c:v>
                </c:pt>
                <c:pt idx="91">
                  <c:v>-3.25983712898317</c:v>
                </c:pt>
                <c:pt idx="92">
                  <c:v>-2.9698496888059</c:v>
                </c:pt>
                <c:pt idx="93">
                  <c:v>-2.68273390681404</c:v>
                </c:pt>
                <c:pt idx="94">
                  <c:v>-2.39878980773948</c:v>
                </c:pt>
                <c:pt idx="95">
                  <c:v>-2.11831350536442</c:v>
                </c:pt>
                <c:pt idx="96">
                  <c:v>-1.84159701811654</c:v>
                </c:pt>
                <c:pt idx="97">
                  <c:v>-1.56892807858419</c:v>
                </c:pt>
                <c:pt idx="98">
                  <c:v>-1.3005899365169</c:v>
                </c:pt>
                <c:pt idx="99">
                  <c:v>-1.03686115495118</c:v>
                </c:pt>
                <c:pt idx="100">
                  <c:v>-0.778015399169931</c:v>
                </c:pt>
                <c:pt idx="101">
                  <c:v>-0.524321218288862</c:v>
                </c:pt>
                <c:pt idx="102">
                  <c:v>-0.276041819334096</c:v>
                </c:pt>
                <c:pt idx="103">
                  <c:v>-0.0334348337647302</c:v>
                </c:pt>
                <c:pt idx="104">
                  <c:v>0.203247923543655</c:v>
                </c:pt>
                <c:pt idx="105">
                  <c:v>0.433760702714521</c:v>
                </c:pt>
                <c:pt idx="106">
                  <c:v>0.657864074522658</c:v>
                </c:pt>
                <c:pt idx="107">
                  <c:v>0.875325192975732</c:v>
                </c:pt>
                <c:pt idx="108">
                  <c:v>1.08591806448132</c:v>
                </c:pt>
                <c:pt idx="109">
                  <c:v>1.28942382314399</c:v>
                </c:pt>
                <c:pt idx="110">
                  <c:v>1.48563101168056</c:v>
                </c:pt>
                <c:pt idx="111">
                  <c:v>1.67433586734273</c:v>
                </c:pt>
                <c:pt idx="112">
                  <c:v>1.85534261217603</c:v>
                </c:pt>
                <c:pt idx="113">
                  <c:v>2.02846374686119</c:v>
                </c:pt>
                <c:pt idx="114">
                  <c:v>2.19352034732095</c:v>
                </c:pt>
                <c:pt idx="115">
                  <c:v>2.35034236320364</c:v>
                </c:pt>
                <c:pt idx="116">
                  <c:v>2.49876891729678</c:v>
                </c:pt>
                <c:pt idx="117">
                  <c:v>2.63864860486219</c:v>
                </c:pt>
                <c:pt idx="118">
                  <c:v>2.76983979183525</c:v>
                </c:pt>
                <c:pt idx="119">
                  <c:v>2.89221091077897</c:v>
                </c:pt>
                <c:pt idx="120">
                  <c:v>3.00564075343941</c:v>
                </c:pt>
                <c:pt idx="121">
                  <c:v>3.11001875871757</c:v>
                </c:pt>
                <c:pt idx="122">
                  <c:v>3.20524529483555</c:v>
                </c:pt>
                <c:pt idx="123">
                  <c:v>3.29123193444909</c:v>
                </c:pt>
                <c:pt idx="124">
                  <c:v>3.36790172144233</c:v>
                </c:pt>
                <c:pt idx="125">
                  <c:v>3.43518942812646</c:v>
                </c:pt>
                <c:pt idx="126">
                  <c:v>3.49304180155292</c:v>
                </c:pt>
                <c:pt idx="127">
                  <c:v>3.54141779765805</c:v>
                </c:pt>
                <c:pt idx="128">
                  <c:v>3.58028880195787</c:v>
                </c:pt>
                <c:pt idx="129">
                  <c:v>3.60963883552403</c:v>
                </c:pt>
                <c:pt idx="130">
                  <c:v>3.62946474499677</c:v>
                </c:pt>
                <c:pt idx="131">
                  <c:v>3.63977637540915</c:v>
                </c:pt>
                <c:pt idx="132">
                  <c:v>3.64059672463468</c:v>
                </c:pt>
                <c:pt idx="133">
                  <c:v>3.6319620783101</c:v>
                </c:pt>
                <c:pt idx="134">
                  <c:v>3.61392212412207</c:v>
                </c:pt>
                <c:pt idx="135">
                  <c:v>3.58654004440958</c:v>
                </c:pt>
                <c:pt idx="136">
                  <c:v>3.5498925860821</c:v>
                </c:pt>
                <c:pt idx="137">
                  <c:v>3.50407010691472</c:v>
                </c:pt>
                <c:pt idx="138">
                  <c:v>3.44917659735983</c:v>
                </c:pt>
                <c:pt idx="139">
                  <c:v>3.38532967708008</c:v>
                </c:pt>
                <c:pt idx="140">
                  <c:v>3.31266056547864</c:v>
                </c:pt>
                <c:pt idx="141">
                  <c:v>3.23131402560523</c:v>
                </c:pt>
                <c:pt idx="142">
                  <c:v>3.1414482808808</c:v>
                </c:pt>
                <c:pt idx="143">
                  <c:v>3.04323490418727</c:v>
                </c:pt>
                <c:pt idx="144">
                  <c:v>2.9368586789575</c:v>
                </c:pt>
                <c:pt idx="145">
                  <c:v>2.82251743199464</c:v>
                </c:pt>
                <c:pt idx="146">
                  <c:v>2.70042183785725</c:v>
                </c:pt>
                <c:pt idx="147">
                  <c:v>2.57079519473657</c:v>
                </c:pt>
                <c:pt idx="148">
                  <c:v>2.43387317185674</c:v>
                </c:pt>
                <c:pt idx="149">
                  <c:v>2.28990352854369</c:v>
                </c:pt>
                <c:pt idx="150">
                  <c:v>2.1391458051932</c:v>
                </c:pt>
                <c:pt idx="151">
                  <c:v>1.98187098649028</c:v>
                </c:pt>
                <c:pt idx="152">
                  <c:v>1.81836113731954</c:v>
                </c:pt>
                <c:pt idx="153">
                  <c:v>1.64890901193361</c:v>
                </c:pt>
                <c:pt idx="154">
                  <c:v>1.47381763700754</c:v>
                </c:pt>
                <c:pt idx="155">
                  <c:v>1.2933998693559</c:v>
                </c:pt>
                <c:pt idx="156">
                  <c:v>1.10797792915363</c:v>
                </c:pt>
                <c:pt idx="157">
                  <c:v>0.917882909597708</c:v>
                </c:pt>
                <c:pt idx="158">
                  <c:v>0.723454264062673</c:v>
                </c:pt>
                <c:pt idx="159">
                  <c:v>0.525039271861377</c:v>
                </c:pt>
                <c:pt idx="160">
                  <c:v>0.322992483830934</c:v>
                </c:pt>
                <c:pt idx="161">
                  <c:v>0.11767514902779</c:v>
                </c:pt>
                <c:pt idx="162">
                  <c:v>-0.0905453760965157</c:v>
                </c:pt>
                <c:pt idx="163">
                  <c:v>-0.301296234616623</c:v>
                </c:pt>
                <c:pt idx="164">
                  <c:v>-0.514199690627964</c:v>
                </c:pt>
                <c:pt idx="165">
                  <c:v>-0.728873763780915</c:v>
                </c:pt>
                <c:pt idx="166">
                  <c:v>-0.944932875222022</c:v>
                </c:pt>
                <c:pt idx="167">
                  <c:v>-1.16198850329363</c:v>
                </c:pt>
                <c:pt idx="168">
                  <c:v>-1.37964984728416</c:v>
                </c:pt>
                <c:pt idx="169">
                  <c:v>-1.59752449750295</c:v>
                </c:pt>
                <c:pt idx="170">
                  <c:v>-1.81521910991125</c:v>
                </c:pt>
                <c:pt idx="171">
                  <c:v>-2.03234008353182</c:v>
                </c:pt>
                <c:pt idx="172">
                  <c:v>-2.24849423884332</c:v>
                </c:pt>
                <c:pt idx="173">
                  <c:v>-2.46328949536018</c:v>
                </c:pt>
                <c:pt idx="174">
                  <c:v>-2.67633554659492</c:v>
                </c:pt>
                <c:pt idx="175">
                  <c:v>-2.88724453061923</c:v>
                </c:pt>
                <c:pt idx="176">
                  <c:v>-3.09563169444688</c:v>
                </c:pt>
                <c:pt idx="177">
                  <c:v>-3.30111605048343</c:v>
                </c:pt>
                <c:pt idx="178">
                  <c:v>-3.50332102332808</c:v>
                </c:pt>
                <c:pt idx="179">
                  <c:v>-3.70187508523271</c:v>
                </c:pt>
                <c:pt idx="180">
                  <c:v>-3.89641237858683</c:v>
                </c:pt>
                <c:pt idx="181">
                  <c:v>-4.08657332382541</c:v>
                </c:pt>
                <c:pt idx="182">
                  <c:v>-4.27200521123095</c:v>
                </c:pt>
                <c:pt idx="183">
                  <c:v>-4.45236277514838</c:v>
                </c:pt>
                <c:pt idx="184">
                  <c:v>-4.6273087492087</c:v>
                </c:pt>
                <c:pt idx="185">
                  <c:v>-4.79651440123209</c:v>
                </c:pt>
                <c:pt idx="186">
                  <c:v>-4.95966004654613</c:v>
                </c:pt>
                <c:pt idx="187">
                  <c:v>-5.11643553854401</c:v>
                </c:pt>
                <c:pt idx="188">
                  <c:v>-5.26654073541672</c:v>
                </c:pt>
                <c:pt idx="189">
                  <c:v>-5.40968594203564</c:v>
                </c:pt>
                <c:pt idx="190">
                  <c:v>-5.54559232611084</c:v>
                </c:pt>
                <c:pt idx="191">
                  <c:v>-5.67399230780618</c:v>
                </c:pt>
                <c:pt idx="192">
                  <c:v>-5.79462992212316</c:v>
                </c:pt>
                <c:pt idx="193">
                  <c:v>-5.90726115343754</c:v>
                </c:pt>
                <c:pt idx="194">
                  <c:v>-6.01165424171339</c:v>
                </c:pt>
                <c:pt idx="195">
                  <c:v>-6.10758995999658</c:v>
                </c:pt>
                <c:pt idx="196">
                  <c:v>-6.19486186289783</c:v>
                </c:pt>
                <c:pt idx="197">
                  <c:v>-6.27327650591149</c:v>
                </c:pt>
                <c:pt idx="198">
                  <c:v>-6.34265363547188</c:v>
                </c:pt>
                <c:pt idx="199">
                  <c:v>-6.40282634981754</c:v>
                </c:pt>
                <c:pt idx="200">
                  <c:v>-6.45364123077532</c:v>
                </c:pt>
                <c:pt idx="201">
                  <c:v>-6.49495844672897</c:v>
                </c:pt>
                <c:pt idx="202">
                  <c:v>-6.52665182711073</c:v>
                </c:pt>
                <c:pt idx="203">
                  <c:v>-6.54860890886198</c:v>
                </c:pt>
                <c:pt idx="204">
                  <c:v>-6.56073095540268</c:v>
                </c:pt>
                <c:pt idx="205">
                  <c:v>-6.56293294874491</c:v>
                </c:pt>
                <c:pt idx="206">
                  <c:v>-6.55514355546747</c:v>
                </c:pt>
                <c:pt idx="207">
                  <c:v>-6.53730506735743</c:v>
                </c:pt>
                <c:pt idx="208">
                  <c:v>-6.50937331760724</c:v>
                </c:pt>
                <c:pt idx="209">
                  <c:v>-6.47131757352062</c:v>
                </c:pt>
                <c:pt idx="210">
                  <c:v>-6.42312040675802</c:v>
                </c:pt>
                <c:pt idx="211">
                  <c:v>-6.36477754221658</c:v>
                </c:pt>
                <c:pt idx="212">
                  <c:v>-6.29629768669076</c:v>
                </c:pt>
                <c:pt idx="213">
                  <c:v>-6.21770233851839</c:v>
                </c:pt>
                <c:pt idx="214">
                  <c:v>-6.12902557945884</c:v>
                </c:pt>
                <c:pt idx="215">
                  <c:v>-6.03031385009068</c:v>
                </c:pt>
                <c:pt idx="216">
                  <c:v>-5.92162571005108</c:v>
                </c:pt>
                <c:pt idx="217">
                  <c:v>-5.80303158445755</c:v>
                </c:pt>
                <c:pt idx="218">
                  <c:v>-5.67461349787945</c:v>
                </c:pt>
                <c:pt idx="219">
                  <c:v>-5.53646479723902</c:v>
                </c:pt>
                <c:pt idx="220">
                  <c:v>-5.3886898650191</c:v>
                </c:pt>
                <c:pt idx="221">
                  <c:v>-5.2314038241586</c:v>
                </c:pt>
                <c:pt idx="222">
                  <c:v>-5.06473223601609</c:v>
                </c:pt>
                <c:pt idx="223">
                  <c:v>-4.88881079274586</c:v>
                </c:pt>
                <c:pt idx="224">
                  <c:v>-4.70378500543268</c:v>
                </c:pt>
                <c:pt idx="225">
                  <c:v>-4.50980988928811</c:v>
                </c:pt>
                <c:pt idx="226">
                  <c:v>-4.30704964718296</c:v>
                </c:pt>
                <c:pt idx="227">
                  <c:v>-4.09567735274316</c:v>
                </c:pt>
                <c:pt idx="228">
                  <c:v>-3.87587463420539</c:v>
                </c:pt>
                <c:pt idx="229">
                  <c:v>-3.64783136015543</c:v>
                </c:pt>
                <c:pt idx="230">
                  <c:v>-3.41174532823338</c:v>
                </c:pt>
                <c:pt idx="231">
                  <c:v>-3.16782195781528</c:v>
                </c:pt>
                <c:pt idx="232">
                  <c:v>-2.91627398762237</c:v>
                </c:pt>
                <c:pt idx="233">
                  <c:v>-2.65732117913224</c:v>
                </c:pt>
                <c:pt idx="234">
                  <c:v>-2.39119002659577</c:v>
                </c:pt>
                <c:pt idx="235">
                  <c:v>-2.11811347437411</c:v>
                </c:pt>
                <c:pt idx="236">
                  <c:v>-1.83833064225457</c:v>
                </c:pt>
                <c:pt idx="237">
                  <c:v>-1.55208655928179</c:v>
                </c:pt>
                <c:pt idx="238">
                  <c:v>-1.25963190658803</c:v>
                </c:pt>
                <c:pt idx="239">
                  <c:v>-0.961222769608018</c:v>
                </c:pt>
                <c:pt idx="240">
                  <c:v>-0.657120399958177</c:v>
                </c:pt>
                <c:pt idx="241">
                  <c:v>-0.347590987197415</c:v>
                </c:pt>
                <c:pt idx="242">
                  <c:v>-0.0329054405767775</c:v>
                </c:pt>
                <c:pt idx="243">
                  <c:v>0.286660819195106</c:v>
                </c:pt>
                <c:pt idx="244">
                  <c:v>0.610828058242726</c:v>
                </c:pt>
                <c:pt idx="245">
                  <c:v>0.939312418015713</c:v>
                </c:pt>
                <c:pt idx="246">
                  <c:v>1.27182609423108</c:v>
                </c:pt>
                <c:pt idx="247">
                  <c:v>1.60807750658128</c:v>
                </c:pt>
                <c:pt idx="248">
                  <c:v>1.94777145962602</c:v>
                </c:pt>
                <c:pt idx="249">
                  <c:v>2.29060929534164</c:v>
                </c:pt>
                <c:pt idx="250">
                  <c:v>2.6362890378952</c:v>
                </c:pt>
                <c:pt idx="251">
                  <c:v>2.9845055312792</c:v>
                </c:pt>
                <c:pt idx="252">
                  <c:v>3.33495057049183</c:v>
                </c:pt>
                <c:pt idx="253">
                  <c:v>3.68731302704575</c:v>
                </c:pt>
                <c:pt idx="254">
                  <c:v>4.04127896960676</c:v>
                </c:pt>
                <c:pt idx="255">
                  <c:v>4.39653178065054</c:v>
                </c:pt>
                <c:pt idx="256">
                  <c:v>4.75275227004134</c:v>
                </c:pt>
                <c:pt idx="257">
                  <c:v>5.10961878650874</c:v>
                </c:pt>
                <c:pt idx="258">
                  <c:v>5.46680732800513</c:v>
                </c:pt>
                <c:pt idx="259">
                  <c:v>5.82399165198297</c:v>
                </c:pt>
                <c:pt idx="260">
                  <c:v>6.1808433866173</c:v>
                </c:pt>
                <c:pt idx="261">
                  <c:v>6.53703214405995</c:v>
                </c:pt>
                <c:pt idx="262">
                  <c:v>6.8922256367799</c:v>
                </c:pt>
                <c:pt idx="263">
                  <c:v>7.24608979806789</c:v>
                </c:pt>
                <c:pt idx="264">
                  <c:v>7.59828890777734</c:v>
                </c:pt>
                <c:pt idx="265">
                  <c:v>7.94848572435389</c:v>
                </c:pt>
                <c:pt idx="266">
                  <c:v>8.29634162419472</c:v>
                </c:pt>
                <c:pt idx="267">
                  <c:v>8.64151674934728</c:v>
                </c:pt>
                <c:pt idx="268">
                  <c:v>8.98367016453414</c:v>
                </c:pt>
                <c:pt idx="269">
                  <c:v>9.32246002444438</c:v>
                </c:pt>
                <c:pt idx="270">
                  <c:v>9.6575437521824</c:v>
                </c:pt>
                <c:pt idx="271">
                  <c:v>9.98857822972976</c:v>
                </c:pt>
                <c:pt idx="272">
                  <c:v>10.3152200012055</c:v>
                </c:pt>
                <c:pt idx="273">
                  <c:v>10.637125489648</c:v>
                </c:pt>
                <c:pt idx="274">
                  <c:v>10.9539512279785</c:v>
                </c:pt>
                <c:pt idx="275">
                  <c:v>11.2653541047266</c:v>
                </c:pt>
                <c:pt idx="276">
                  <c:v>11.5709916250279</c:v>
                </c:pt>
                <c:pt idx="277">
                  <c:v>11.870522187309</c:v>
                </c:pt>
                <c:pt idx="278">
                  <c:v>12.1636053759978</c:v>
                </c:pt>
                <c:pt idx="279">
                  <c:v>12.4499022705052</c:v>
                </c:pt>
                <c:pt idx="280">
                  <c:v>12.729075770619</c:v>
                </c:pt>
                <c:pt idx="281">
                  <c:v>13.0007909383723</c:v>
                </c:pt>
                <c:pt idx="282">
                  <c:v>13.2647153563341</c:v>
                </c:pt>
                <c:pt idx="283">
                  <c:v>13.5205195021788</c:v>
                </c:pt>
                <c:pt idx="284">
                  <c:v>13.7678771392762</c:v>
                </c:pt>
                <c:pt idx="285">
                  <c:v>14.0064657229582</c:v>
                </c:pt>
                <c:pt idx="286">
                  <c:v>14.2359668219965</c:v>
                </c:pt>
                <c:pt idx="287">
                  <c:v>14.4560665547395</c:v>
                </c:pt>
                <c:pt idx="288">
                  <c:v>14.6664560392319</c:v>
                </c:pt>
                <c:pt idx="289">
                  <c:v>14.8668318565655</c:v>
                </c:pt>
                <c:pt idx="290">
                  <c:v>15.056896526587</c:v>
                </c:pt>
                <c:pt idx="291">
                  <c:v>15.236358994998</c:v>
                </c:pt>
                <c:pt idx="292">
                  <c:v>15.4049351307975</c:v>
                </c:pt>
                <c:pt idx="293">
                  <c:v>15.5623482329088</c:v>
                </c:pt>
                <c:pt idx="294">
                  <c:v>15.708329544754</c:v>
                </c:pt>
                <c:pt idx="295">
                  <c:v>15.8426187754541</c:v>
                </c:pt>
                <c:pt idx="296">
                  <c:v>15.9649646262528</c:v>
                </c:pt>
                <c:pt idx="297">
                  <c:v>16.0751253206851</c:v>
                </c:pt>
                <c:pt idx="298">
                  <c:v>16.1728691369459</c:v>
                </c:pt>
                <c:pt idx="299">
                  <c:v>16.2579749408485</c:v>
                </c:pt>
                <c:pt idx="300">
                  <c:v>16.3302327177086</c:v>
                </c:pt>
                <c:pt idx="301">
                  <c:v>16.3894441014292</c:v>
                </c:pt>
                <c:pt idx="302">
                  <c:v>16.4354228990381</c:v>
                </c:pt>
                <c:pt idx="303">
                  <c:v>16.4679956088637</c:v>
                </c:pt>
                <c:pt idx="304">
                  <c:v>16.4870019305376</c:v>
                </c:pt>
                <c:pt idx="305">
                  <c:v>16.4922952649605</c:v>
                </c:pt>
                <c:pt idx="306">
                  <c:v>16.4837432023759</c:v>
                </c:pt>
                <c:pt idx="307">
                  <c:v>16.4612279966808</c:v>
                </c:pt>
                <c:pt idx="308">
                  <c:v>16.4246470240996</c:v>
                </c:pt>
                <c:pt idx="309">
                  <c:v>16.373913224367</c:v>
                </c:pt>
                <c:pt idx="310">
                  <c:v>16.3089555225767</c:v>
                </c:pt>
                <c:pt idx="311">
                  <c:v>16.2297192298794</c:v>
                </c:pt>
                <c:pt idx="312">
                  <c:v>16.1361664212491</c:v>
                </c:pt>
                <c:pt idx="313">
                  <c:v>16.0282762885775</c:v>
                </c:pt>
                <c:pt idx="314">
                  <c:v>15.9060454674052</c:v>
                </c:pt>
                <c:pt idx="315">
                  <c:v>15.7694883356574</c:v>
                </c:pt>
                <c:pt idx="316">
                  <c:v>15.6186372828159</c:v>
                </c:pt>
                <c:pt idx="317">
                  <c:v>15.4535429480288</c:v>
                </c:pt>
                <c:pt idx="318">
                  <c:v>15.2742744257458</c:v>
                </c:pt>
                <c:pt idx="319">
                  <c:v>15.0809194375454</c:v>
                </c:pt>
                <c:pt idx="320">
                  <c:v>14.8735844689134</c:v>
                </c:pt>
                <c:pt idx="321">
                  <c:v>14.6523948698408</c:v>
                </c:pt>
                <c:pt idx="322">
                  <c:v>14.4174949182002</c:v>
                </c:pt>
                <c:pt idx="323">
                  <c:v>14.1690478449752</c:v>
                </c:pt>
                <c:pt idx="324">
                  <c:v>13.9072358205387</c:v>
                </c:pt>
                <c:pt idx="325">
                  <c:v>13.6322599012841</c:v>
                </c:pt>
                <c:pt idx="326">
                  <c:v>13.3443399360424</c:v>
                </c:pt>
                <c:pt idx="327">
                  <c:v>13.0437144318477</c:v>
                </c:pt>
                <c:pt idx="328">
                  <c:v>12.7306403787383</c:v>
                </c:pt>
                <c:pt idx="329">
                  <c:v>12.4053930334154</c:v>
                </c:pt>
                <c:pt idx="330">
                  <c:v>12.0682656617163</c:v>
                </c:pt>
                <c:pt idx="331">
                  <c:v>11.7195692399913</c:v>
                </c:pt>
                <c:pt idx="332">
                  <c:v>11.3596321156223</c:v>
                </c:pt>
                <c:pt idx="333">
                  <c:v>10.9887996270349</c:v>
                </c:pt>
                <c:pt idx="334">
                  <c:v>10.6074336837197</c:v>
                </c:pt>
                <c:pt idx="335">
                  <c:v>10.2159123068905</c:v>
                </c:pt>
                <c:pt idx="336">
                  <c:v>9.8146291315652</c:v>
                </c:pt>
                <c:pt idx="337">
                  <c:v>9.40399287095975</c:v>
                </c:pt>
                <c:pt idx="338">
                  <c:v>8.98442674424554</c:v>
                </c:pt>
                <c:pt idx="339">
                  <c:v>8.55636786882371</c:v>
                </c:pt>
                <c:pt idx="340">
                  <c:v>8.12026661840822</c:v>
                </c:pt>
                <c:pt idx="341">
                  <c:v>7.67658594831905</c:v>
                </c:pt>
                <c:pt idx="342">
                  <c:v>7.22580068951488</c:v>
                </c:pt>
                <c:pt idx="343">
                  <c:v>6.76839681298609</c:v>
                </c:pt>
                <c:pt idx="344">
                  <c:v>6.30487066625126</c:v>
                </c:pt>
                <c:pt idx="345">
                  <c:v>5.83572818378385</c:v>
                </c:pt>
                <c:pt idx="346">
                  <c:v>5.36148407330519</c:v>
                </c:pt>
                <c:pt idx="347">
                  <c:v>4.88266097994601</c:v>
                </c:pt>
                <c:pt idx="348">
                  <c:v>4.39978863036317</c:v>
                </c:pt>
                <c:pt idx="349">
                  <c:v>3.91340295898805</c:v>
                </c:pt>
                <c:pt idx="350">
                  <c:v>3.4240452186102</c:v>
                </c:pt>
                <c:pt idx="351">
                  <c:v>2.93226107758192</c:v>
                </c:pt>
                <c:pt idx="352">
                  <c:v>2.43859970597808</c:v>
                </c:pt>
                <c:pt idx="353">
                  <c:v>1.94361285306059</c:v>
                </c:pt>
                <c:pt idx="354">
                  <c:v>1.44785391844646</c:v>
                </c:pt>
                <c:pt idx="355">
                  <c:v>0.951877019394804</c:v>
                </c:pt>
                <c:pt idx="356">
                  <c:v>0.456236056642476</c:v>
                </c:pt>
                <c:pt idx="357">
                  <c:v>-0.0385162187902454</c:v>
                </c:pt>
                <c:pt idx="358">
                  <c:v>-0.531829135390817</c:v>
                </c:pt>
                <c:pt idx="359">
                  <c:v>-1.02315502512852</c:v>
                </c:pt>
                <c:pt idx="360">
                  <c:v>-1.51195013923916</c:v>
                </c:pt>
                <c:pt idx="361">
                  <c:v>-1.99767555343903</c:v>
                </c:pt>
                <c:pt idx="362">
                  <c:v>-2.47979806027982</c:v>
                </c:pt>
                <c:pt idx="363">
                  <c:v>-2.95779104634136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619632"/>
        <c:axId val="10755779"/>
      </c:lineChart>
      <c:catAx>
        <c:axId val="8061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 rot="-5400000"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10755779"/>
        <c:crossesAt val="0"/>
        <c:auto val="1"/>
        <c:lblAlgn val="ctr"/>
        <c:lblOffset val="100"/>
        <c:noMultiLvlLbl val="0"/>
      </c:catAx>
      <c:valAx>
        <c:axId val="10755779"/>
        <c:scaling>
          <c:orientation val="minMax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8061963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80808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  <a:ea typeface="DejaVu Sans"/>
              </a:rPr>
              <a:t>Sun Declin (deg)</a:t>
            </a:r>
          </a:p>
        </c:rich>
      </c:tx>
      <c:layout>
        <c:manualLayout>
          <c:xMode val="edge"/>
          <c:yMode val="edge"/>
          <c:x val="0.229525733983121"/>
          <c:y val="0.056558363417569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4111494116249"/>
          <c:y val="0.214543579164518"/>
          <c:w val="0.903839296327113"/>
          <c:h val="0.784768781158673"/>
        </c:manualLayout>
      </c:layout>
      <c:lineChart>
        <c:grouping val="standard"/>
        <c:varyColors val="0"/>
        <c:ser>
          <c:idx val="0"/>
          <c:order val="0"/>
          <c:tx>
            <c:strRef>
              <c:f>'NOAA Sunset Calculator'!$T$1</c:f>
              <c:strCache>
                <c:ptCount val="1"/>
                <c:pt idx="0">
                  <c:v>Sun Declin (deg)</c:v>
                </c:pt>
              </c:strCache>
            </c:strRef>
          </c:tx>
          <c:spPr>
            <a:solidFill>
              <a:srgbClr val="666699"/>
            </a:solidFill>
            <a:ln w="252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'NOAA Sunset Calculator'!$T$2:$T$367</c:f>
              <c:numCache>
                <c:formatCode>General</c:formatCode>
                <c:ptCount val="366"/>
                <c:pt idx="0">
                  <c:v>-22.9797057393069</c:v>
                </c:pt>
                <c:pt idx="1">
                  <c:v>-22.8915895958564</c:v>
                </c:pt>
                <c:pt idx="2">
                  <c:v>-22.7958786852431</c:v>
                </c:pt>
                <c:pt idx="3">
                  <c:v>-22.6926198124732</c:v>
                </c:pt>
                <c:pt idx="4">
                  <c:v>-22.5818634857437</c:v>
                </c:pt>
                <c:pt idx="5">
                  <c:v>-22.4636638353918</c:v>
                </c:pt>
                <c:pt idx="6">
                  <c:v>-22.3380785279968</c:v>
                </c:pt>
                <c:pt idx="7">
                  <c:v>-22.2051686759902</c:v>
                </c:pt>
                <c:pt idx="8">
                  <c:v>-22.0649987431423</c:v>
                </c:pt>
                <c:pt idx="9">
                  <c:v>-21.9176364462977</c:v>
                </c:pt>
                <c:pt idx="10">
                  <c:v>-21.7631526537474</c:v>
                </c:pt>
                <c:pt idx="11">
                  <c:v>-21.6016212806197</c:v>
                </c:pt>
                <c:pt idx="12">
                  <c:v>-21.4331191816816</c:v>
                </c:pt>
                <c:pt idx="13">
                  <c:v>-21.257726041938</c:v>
                </c:pt>
                <c:pt idx="14">
                  <c:v>-21.0755242654122</c:v>
                </c:pt>
                <c:pt idx="15">
                  <c:v>-20.8865988624902</c:v>
                </c:pt>
                <c:pt idx="16">
                  <c:v>-20.6910373362003</c:v>
                </c:pt>
                <c:pt idx="17">
                  <c:v>-20.4889295677944</c:v>
                </c:pt>
                <c:pt idx="18">
                  <c:v>-20.280367701982</c:v>
                </c:pt>
                <c:pt idx="19">
                  <c:v>-20.0654460321616</c:v>
                </c:pt>
                <c:pt idx="20">
                  <c:v>-19.8442608859782</c:v>
                </c:pt>
                <c:pt idx="21">
                  <c:v>-19.6169105115178</c:v>
                </c:pt>
                <c:pt idx="22">
                  <c:v>-19.3834949644394</c:v>
                </c:pt>
                <c:pt idx="23">
                  <c:v>-19.1441159963287</c:v>
                </c:pt>
                <c:pt idx="24">
                  <c:v>-18.8988769445345</c:v>
                </c:pt>
                <c:pt idx="25">
                  <c:v>-18.6478826237355</c:v>
                </c:pt>
                <c:pt idx="26">
                  <c:v>-18.3912392194685</c:v>
                </c:pt>
                <c:pt idx="27">
                  <c:v>-18.1290541838273</c:v>
                </c:pt>
                <c:pt idx="28">
                  <c:v>-17.8614361335258</c:v>
                </c:pt>
                <c:pt idx="29">
                  <c:v>-17.5884947504972</c:v>
                </c:pt>
                <c:pt idx="30">
                  <c:v>-17.3103406851872</c:v>
                </c:pt>
                <c:pt idx="31">
                  <c:v>-17.0270854626786</c:v>
                </c:pt>
                <c:pt idx="32">
                  <c:v>-16.7388413917668</c:v>
                </c:pt>
                <c:pt idx="33">
                  <c:v>-16.4457214770929</c:v>
                </c:pt>
                <c:pt idx="34">
                  <c:v>-16.1478393344153</c:v>
                </c:pt>
                <c:pt idx="35">
                  <c:v>-15.8453091090963</c:v>
                </c:pt>
                <c:pt idx="36">
                  <c:v>-15.5382453978585</c:v>
                </c:pt>
                <c:pt idx="37">
                  <c:v>-15.2267631738487</c:v>
                </c:pt>
                <c:pt idx="38">
                  <c:v>-14.910977715041</c:v>
                </c:pt>
                <c:pt idx="39">
                  <c:v>-14.5910045359902</c:v>
                </c:pt>
                <c:pt idx="40">
                  <c:v>-14.2669593229428</c:v>
                </c:pt>
                <c:pt idx="41">
                  <c:v>-13.9389578722877</c:v>
                </c:pt>
                <c:pt idx="42">
                  <c:v>-13.6071160323369</c:v>
                </c:pt>
                <c:pt idx="43">
                  <c:v>-13.2715496483962</c:v>
                </c:pt>
                <c:pt idx="44">
                  <c:v>-12.9323745111015</c:v>
                </c:pt>
                <c:pt idx="45">
                  <c:v>-12.5897063079571</c:v>
                </c:pt>
                <c:pt idx="46">
                  <c:v>-12.2436605780314</c:v>
                </c:pt>
                <c:pt idx="47">
                  <c:v>-11.8943526697525</c:v>
                </c:pt>
                <c:pt idx="48">
                  <c:v>-11.5418977017293</c:v>
                </c:pt>
                <c:pt idx="49">
                  <c:v>-11.1864105265229</c:v>
                </c:pt>
                <c:pt idx="50">
                  <c:v>-10.8280056973093</c:v>
                </c:pt>
                <c:pt idx="51">
                  <c:v>-10.4667974373264</c:v>
                </c:pt>
                <c:pt idx="52">
                  <c:v>-10.102899612047</c:v>
                </c:pt>
                <c:pt idx="53">
                  <c:v>-9.73642570396454</c:v>
                </c:pt>
                <c:pt idx="54">
                  <c:v>-9.36748878993122</c:v>
                </c:pt>
                <c:pt idx="55">
                  <c:v>-8.99620152092968</c:v>
                </c:pt>
                <c:pt idx="56">
                  <c:v>-8.62267610419643</c:v>
                </c:pt>
                <c:pt idx="57">
                  <c:v>-8.24702428761026</c:v>
                </c:pt>
                <c:pt idx="58">
                  <c:v>-7.86935734623492</c:v>
                </c:pt>
                <c:pt idx="59">
                  <c:v>-7.4897860709359</c:v>
                </c:pt>
                <c:pt idx="60">
                  <c:v>-7.10842075896007</c:v>
                </c:pt>
                <c:pt idx="61">
                  <c:v>-6.72537120640121</c:v>
                </c:pt>
                <c:pt idx="62">
                  <c:v>-6.34074670243936</c:v>
                </c:pt>
                <c:pt idx="63">
                  <c:v>-5.95465602527017</c:v>
                </c:pt>
                <c:pt idx="64">
                  <c:v>-5.56720743962642</c:v>
                </c:pt>
                <c:pt idx="65">
                  <c:v>-5.17850869580321</c:v>
                </c:pt>
                <c:pt idx="66">
                  <c:v>-4.78866703008723</c:v>
                </c:pt>
                <c:pt idx="67">
                  <c:v>-4.39778916651158</c:v>
                </c:pt>
                <c:pt idx="68">
                  <c:v>-4.00598131983199</c:v>
                </c:pt>
                <c:pt idx="69">
                  <c:v>-3.61334919965495</c:v>
                </c:pt>
                <c:pt idx="70">
                  <c:v>-3.21999801561336</c:v>
                </c:pt>
                <c:pt idx="71">
                  <c:v>-2.8260324835202</c:v>
                </c:pt>
                <c:pt idx="72">
                  <c:v>-2.43155683240084</c:v>
                </c:pt>
                <c:pt idx="73">
                  <c:v>-2.03667481234177</c:v>
                </c:pt>
                <c:pt idx="74">
                  <c:v>-1.64148970305216</c:v>
                </c:pt>
                <c:pt idx="75">
                  <c:v>-1.24610432308176</c:v>
                </c:pt>
                <c:pt idx="76">
                  <c:v>-0.85062103959796</c:v>
                </c:pt>
                <c:pt idx="77">
                  <c:v>-0.455141778659852</c:v>
                </c:pt>
                <c:pt idx="78">
                  <c:v>-0.0597680359034378</c:v>
                </c:pt>
                <c:pt idx="79">
                  <c:v>0.335399112429757</c:v>
                </c:pt>
                <c:pt idx="80">
                  <c:v>0.730258998192488</c:v>
                </c:pt>
                <c:pt idx="81">
                  <c:v>1.12471134983924</c:v>
                </c:pt>
                <c:pt idx="82">
                  <c:v>1.51865628080417</c:v>
                </c:pt>
                <c:pt idx="83">
                  <c:v>1.91199427782273</c:v>
                </c:pt>
                <c:pt idx="84">
                  <c:v>2.30462618926595</c:v>
                </c:pt>
                <c:pt idx="85">
                  <c:v>2.69645321355151</c:v>
                </c:pt>
                <c:pt idx="86">
                  <c:v>3.08737688770571</c:v>
                </c:pt>
                <c:pt idx="87">
                  <c:v>3.4772990761361</c:v>
                </c:pt>
                <c:pt idx="88">
                  <c:v>3.86612195968029</c:v>
                </c:pt>
                <c:pt idx="89">
                  <c:v>4.25374802500232</c:v>
                </c:pt>
                <c:pt idx="90">
                  <c:v>4.64008005439342</c:v>
                </c:pt>
                <c:pt idx="91">
                  <c:v>5.02502111604529</c:v>
                </c:pt>
                <c:pt idx="92">
                  <c:v>5.40847455485455</c:v>
                </c:pt>
                <c:pt idx="93">
                  <c:v>5.79034398382745</c:v>
                </c:pt>
                <c:pt idx="94">
                  <c:v>6.17053327614377</c:v>
                </c:pt>
                <c:pt idx="95">
                  <c:v>6.54894655793538</c:v>
                </c:pt>
                <c:pt idx="96">
                  <c:v>6.92548820185009</c:v>
                </c:pt>
                <c:pt idx="97">
                  <c:v>7.3000628214579</c:v>
                </c:pt>
                <c:pt idx="98">
                  <c:v>7.67257526655669</c:v>
                </c:pt>
                <c:pt idx="99">
                  <c:v>8.04293061944025</c:v>
                </c:pt>
                <c:pt idx="100">
                  <c:v>8.41103419218321</c:v>
                </c:pt>
                <c:pt idx="101">
                  <c:v>8.7767915250078</c:v>
                </c:pt>
                <c:pt idx="102">
                  <c:v>9.14010838578288</c:v>
                </c:pt>
                <c:pt idx="103">
                  <c:v>9.50089077071561</c:v>
                </c:pt>
                <c:pt idx="104">
                  <c:v>9.85904490628549</c:v>
                </c:pt>
                <c:pt idx="105">
                  <c:v>10.2144772524943</c:v>
                </c:pt>
                <c:pt idx="106">
                  <c:v>10.5670945074445</c:v>
                </c:pt>
                <c:pt idx="107">
                  <c:v>10.9168036133523</c:v>
                </c:pt>
                <c:pt idx="108">
                  <c:v>11.2635117639977</c:v>
                </c:pt>
                <c:pt idx="109">
                  <c:v>11.6071264136926</c:v>
                </c:pt>
                <c:pt idx="110">
                  <c:v>11.9475552877894</c:v>
                </c:pt>
                <c:pt idx="111">
                  <c:v>12.2847063948006</c:v>
                </c:pt>
                <c:pt idx="112">
                  <c:v>12.6184880401452</c:v>
                </c:pt>
                <c:pt idx="113">
                  <c:v>12.9488088415865</c:v>
                </c:pt>
                <c:pt idx="114">
                  <c:v>13.2755777463773</c:v>
                </c:pt>
                <c:pt idx="115">
                  <c:v>13.5987040501633</c:v>
                </c:pt>
                <c:pt idx="116">
                  <c:v>13.9180974176672</c:v>
                </c:pt>
                <c:pt idx="117">
                  <c:v>14.2336679051802</c:v>
                </c:pt>
                <c:pt idx="118">
                  <c:v>14.545325984892</c:v>
                </c:pt>
                <c:pt idx="119">
                  <c:v>14.852982571068</c:v>
                </c:pt>
                <c:pt idx="120">
                  <c:v>15.1565490481017</c:v>
                </c:pt>
                <c:pt idx="121">
                  <c:v>15.4559373004374</c:v>
                </c:pt>
                <c:pt idx="122">
                  <c:v>15.751059744383</c:v>
                </c:pt>
                <c:pt idx="123">
                  <c:v>16.0418293617999</c:v>
                </c:pt>
                <c:pt idx="124">
                  <c:v>16.3281597356776</c:v>
                </c:pt>
                <c:pt idx="125">
                  <c:v>16.6099650875667</c:v>
                </c:pt>
                <c:pt idx="126">
                  <c:v>16.8871603168615</c:v>
                </c:pt>
                <c:pt idx="127">
                  <c:v>17.1596610419039</c:v>
                </c:pt>
                <c:pt idx="128">
                  <c:v>17.4273836428815</c:v>
                </c:pt>
                <c:pt idx="129">
                  <c:v>17.6902453064707</c:v>
                </c:pt>
                <c:pt idx="130">
                  <c:v>17.9481640721906</c:v>
                </c:pt>
                <c:pt idx="131">
                  <c:v>18.201058880404</c:v>
                </c:pt>
                <c:pt idx="132">
                  <c:v>18.4488496219129</c:v>
                </c:pt>
                <c:pt idx="133">
                  <c:v>18.6914571890687</c:v>
                </c:pt>
                <c:pt idx="134">
                  <c:v>18.9288035283303</c:v>
                </c:pt>
                <c:pt idx="135">
                  <c:v>19.1608116941742</c:v>
                </c:pt>
                <c:pt idx="136">
                  <c:v>19.3874059042716</c:v>
                </c:pt>
                <c:pt idx="137">
                  <c:v>19.6085115958229</c:v>
                </c:pt>
                <c:pt idx="138">
                  <c:v>19.8240554829456</c:v>
                </c:pt>
                <c:pt idx="139">
                  <c:v>20.0339656149935</c:v>
                </c:pt>
                <c:pt idx="140">
                  <c:v>20.2381714356807</c:v>
                </c:pt>
                <c:pt idx="141">
                  <c:v>20.436603842881</c:v>
                </c:pt>
                <c:pt idx="142">
                  <c:v>20.6291952489566</c:v>
                </c:pt>
                <c:pt idx="143">
                  <c:v>20.8158796414718</c:v>
                </c:pt>
                <c:pt idx="144">
                  <c:v>20.9965926441327</c:v>
                </c:pt>
                <c:pt idx="145">
                  <c:v>21.1712715777981</c:v>
                </c:pt>
                <c:pt idx="146">
                  <c:v>21.3398555213905</c:v>
                </c:pt>
                <c:pt idx="147">
                  <c:v>21.5022853725349</c:v>
                </c:pt>
                <c:pt idx="148">
                  <c:v>21.6585039077529</c:v>
                </c:pt>
                <c:pt idx="149">
                  <c:v>21.8084558420315</c:v>
                </c:pt>
                <c:pt idx="150">
                  <c:v>21.9520878875815</c:v>
                </c:pt>
                <c:pt idx="151">
                  <c:v>22.0893488116041</c:v>
                </c:pt>
                <c:pt idx="152">
                  <c:v>22.220189492875</c:v>
                </c:pt>
                <c:pt idx="153">
                  <c:v>22.3445629769671</c:v>
                </c:pt>
                <c:pt idx="154">
                  <c:v>22.4624245299147</c:v>
                </c:pt>
                <c:pt idx="155">
                  <c:v>22.5737316901476</c:v>
                </c:pt>
                <c:pt idx="156">
                  <c:v>22.6784443185029</c:v>
                </c:pt>
                <c:pt idx="157">
                  <c:v>22.7765246461386</c:v>
                </c:pt>
                <c:pt idx="158">
                  <c:v>22.8679373201802</c:v>
                </c:pt>
                <c:pt idx="159">
                  <c:v>22.9526494469236</c:v>
                </c:pt>
                <c:pt idx="160">
                  <c:v>23.0306306324394</c:v>
                </c:pt>
                <c:pt idx="161">
                  <c:v>23.1018530204188</c:v>
                </c:pt>
                <c:pt idx="162">
                  <c:v>23.1662913271185</c:v>
                </c:pt>
                <c:pt idx="163">
                  <c:v>23.2239228732661</c:v>
                </c:pt>
                <c:pt idx="164">
                  <c:v>23.2747276128007</c:v>
                </c:pt>
                <c:pt idx="165">
                  <c:v>23.3186881583314</c:v>
                </c:pt>
                <c:pt idx="166">
                  <c:v>23.3557898032119</c:v>
                </c:pt>
                <c:pt idx="167">
                  <c:v>23.3860205401398</c:v>
                </c:pt>
                <c:pt idx="168">
                  <c:v>23.4093710762008</c:v>
                </c:pt>
                <c:pt idx="169">
                  <c:v>23.4258348442959</c:v>
                </c:pt>
                <c:pt idx="170">
                  <c:v>23.4354080108989</c:v>
                </c:pt>
                <c:pt idx="171">
                  <c:v>23.4380894801106</c:v>
                </c:pt>
                <c:pt idx="172">
                  <c:v>23.4338808939856</c:v>
                </c:pt>
                <c:pt idx="173">
                  <c:v>23.4227866291286</c:v>
                </c:pt>
                <c:pt idx="174">
                  <c:v>23.4048137895655</c:v>
                </c:pt>
                <c:pt idx="175">
                  <c:v>23.379972195915</c:v>
                </c:pt>
                <c:pt idx="176">
                  <c:v>23.3482743708969</c:v>
                </c:pt>
                <c:pt idx="177">
                  <c:v>23.3097355212307</c:v>
                </c:pt>
                <c:pt idx="178">
                  <c:v>23.2643735159906</c:v>
                </c:pt>
                <c:pt idx="179">
                  <c:v>23.2122088614964</c:v>
                </c:pt>
                <c:pt idx="180">
                  <c:v>23.1532646728348</c:v>
                </c:pt>
                <c:pt idx="181">
                  <c:v>23.087566642115</c:v>
                </c:pt>
                <c:pt idx="182">
                  <c:v>23.0151430035782</c:v>
                </c:pt>
                <c:pt idx="183">
                  <c:v>22.9360244956876</c:v>
                </c:pt>
                <c:pt idx="184">
                  <c:v>22.8502443203394</c:v>
                </c:pt>
                <c:pt idx="185">
                  <c:v>22.7578380993415</c:v>
                </c:pt>
                <c:pt idx="186">
                  <c:v>22.6588438283179</c:v>
                </c:pt>
                <c:pt idx="187">
                  <c:v>22.5533018282003</c:v>
                </c:pt>
                <c:pt idx="188">
                  <c:v>22.4412546944825</c:v>
                </c:pt>
                <c:pt idx="189">
                  <c:v>22.3227472444062</c:v>
                </c:pt>
                <c:pt idx="190">
                  <c:v>22.1978264622673</c:v>
                </c:pt>
                <c:pt idx="191">
                  <c:v>22.0665414430182</c:v>
                </c:pt>
                <c:pt idx="192">
                  <c:v>21.9289433343601</c:v>
                </c:pt>
                <c:pt idx="193">
                  <c:v>21.7850852775054</c:v>
                </c:pt>
                <c:pt idx="194">
                  <c:v>21.6350223468086</c:v>
                </c:pt>
                <c:pt idx="195">
                  <c:v>21.478811488444</c:v>
                </c:pt>
                <c:pt idx="196">
                  <c:v>21.3165114583198</c:v>
                </c:pt>
                <c:pt idx="197">
                  <c:v>21.1481827594189</c:v>
                </c:pt>
                <c:pt idx="198">
                  <c:v>20.9738875787363</c:v>
                </c:pt>
                <c:pt idx="199">
                  <c:v>20.7936897240046</c:v>
                </c:pt>
                <c:pt idx="200">
                  <c:v>20.6076545603664</c:v>
                </c:pt>
                <c:pt idx="201">
                  <c:v>20.4158489471738</c:v>
                </c:pt>
                <c:pt idx="202">
                  <c:v>20.2183411750695</c:v>
                </c:pt>
                <c:pt idx="203">
                  <c:v>20.0152009035098</c:v>
                </c:pt>
                <c:pt idx="204">
                  <c:v>19.8064990988746</c:v>
                </c:pt>
                <c:pt idx="205">
                  <c:v>19.5923079733136</c:v>
                </c:pt>
                <c:pt idx="206">
                  <c:v>19.3727009244553</c:v>
                </c:pt>
                <c:pt idx="207">
                  <c:v>19.1477524761118</c:v>
                </c:pt>
                <c:pt idx="208">
                  <c:v>18.9175382200961</c:v>
                </c:pt>
                <c:pt idx="209">
                  <c:v>18.6821347592651</c:v>
                </c:pt>
                <c:pt idx="210">
                  <c:v>18.4416196518868</c:v>
                </c:pt>
                <c:pt idx="211">
                  <c:v>18.1960713574315</c:v>
                </c:pt>
                <c:pt idx="212">
                  <c:v>17.9455691838712</c:v>
                </c:pt>
                <c:pt idx="213">
                  <c:v>17.6901932365637</c:v>
                </c:pt>
                <c:pt idx="214">
                  <c:v>17.4300243687949</c:v>
                </c:pt>
                <c:pt idx="215">
                  <c:v>17.1651441340382</c:v>
                </c:pt>
                <c:pt idx="216">
                  <c:v>16.8956347399901</c:v>
                </c:pt>
                <c:pt idx="217">
                  <c:v>16.6215790044218</c:v>
                </c:pt>
                <c:pt idx="218">
                  <c:v>16.3430603128898</c:v>
                </c:pt>
                <c:pt idx="219">
                  <c:v>16.0601625783423</c:v>
                </c:pt>
                <c:pt idx="220">
                  <c:v>15.772970202638</c:v>
                </c:pt>
                <c:pt idx="221">
                  <c:v>15.4815680400007</c:v>
                </c:pt>
                <c:pt idx="222">
                  <c:v>15.1860413624203</c:v>
                </c:pt>
                <c:pt idx="223">
                  <c:v>14.886475827012</c:v>
                </c:pt>
                <c:pt idx="224">
                  <c:v>14.5829574453247</c:v>
                </c:pt>
                <c:pt idx="225">
                  <c:v>14.275572554604</c:v>
                </c:pt>
                <c:pt idx="226">
                  <c:v>13.9644077909911</c:v>
                </c:pt>
                <c:pt idx="227">
                  <c:v>13.6495500646524</c:v>
                </c:pt>
                <c:pt idx="228">
                  <c:v>13.3310865368102</c:v>
                </c:pt>
                <c:pt idx="229">
                  <c:v>13.0091045986627</c:v>
                </c:pt>
                <c:pt idx="230">
                  <c:v>12.6836918521602</c:v>
                </c:pt>
                <c:pt idx="231">
                  <c:v>12.3549360926096</c:v>
                </c:pt>
                <c:pt idx="232">
                  <c:v>12.0229252930682</c:v>
                </c:pt>
                <c:pt idx="233">
                  <c:v>11.6877475905042</c:v>
                </c:pt>
                <c:pt idx="234">
                  <c:v>11.349491273669</c:v>
                </c:pt>
                <c:pt idx="235">
                  <c:v>11.0082447726539</c:v>
                </c:pt>
                <c:pt idx="236">
                  <c:v>10.6640966500751</c:v>
                </c:pt>
                <c:pt idx="237">
                  <c:v>10.3171355938567</c:v>
                </c:pt>
                <c:pt idx="238">
                  <c:v>9.96745041155108</c:v>
                </c:pt>
                <c:pt idx="239">
                  <c:v>9.61513002615331</c:v>
                </c:pt>
                <c:pt idx="240">
                  <c:v>9.2602634733692</c:v>
                </c:pt>
                <c:pt idx="241">
                  <c:v>8.90293990026781</c:v>
                </c:pt>
                <c:pt idx="242">
                  <c:v>8.54324856528234</c:v>
                </c:pt>
                <c:pt idx="243">
                  <c:v>8.18127883949973</c:v>
                </c:pt>
                <c:pt idx="244">
                  <c:v>7.81712020918948</c:v>
                </c:pt>
                <c:pt idx="245">
                  <c:v>7.45086227951226</c:v>
                </c:pt>
                <c:pt idx="246">
                  <c:v>7.08259477935927</c:v>
                </c:pt>
                <c:pt idx="247">
                  <c:v>6.71240756726475</c:v>
                </c:pt>
                <c:pt idx="248">
                  <c:v>6.34039063834026</c:v>
                </c:pt>
                <c:pt idx="249">
                  <c:v>5.96663413216466</c:v>
                </c:pt>
                <c:pt idx="250">
                  <c:v>5.59122834159139</c:v>
                </c:pt>
                <c:pt idx="251">
                  <c:v>5.21426372239971</c:v>
                </c:pt>
                <c:pt idx="252">
                  <c:v>4.8358309037408</c:v>
                </c:pt>
                <c:pt idx="253">
                  <c:v>4.45602069933109</c:v>
                </c:pt>
                <c:pt idx="254">
                  <c:v>4.07492411931584</c:v>
                </c:pt>
                <c:pt idx="255">
                  <c:v>3.69263238276747</c:v>
                </c:pt>
                <c:pt idx="256">
                  <c:v>3.30923693074214</c:v>
                </c:pt>
                <c:pt idx="257">
                  <c:v>2.92482943985679</c:v>
                </c:pt>
                <c:pt idx="258">
                  <c:v>2.53950183630984</c:v>
                </c:pt>
                <c:pt idx="259">
                  <c:v>2.1533463103041</c:v>
                </c:pt>
                <c:pt idx="260">
                  <c:v>1.76645533079291</c:v>
                </c:pt>
                <c:pt idx="261">
                  <c:v>1.37892166052016</c:v>
                </c:pt>
                <c:pt idx="262">
                  <c:v>0.99083837126219</c:v>
                </c:pt>
                <c:pt idx="263">
                  <c:v>0.602298859232451</c:v>
                </c:pt>
                <c:pt idx="264">
                  <c:v>0.213396860583854</c:v>
                </c:pt>
                <c:pt idx="265">
                  <c:v>-0.175773533059505</c:v>
                </c:pt>
                <c:pt idx="266">
                  <c:v>-0.565117859096008</c:v>
                </c:pt>
                <c:pt idx="267">
                  <c:v>-0.954541268533367</c:v>
                </c:pt>
                <c:pt idx="268">
                  <c:v>-1.34394851072876</c:v>
                </c:pt>
                <c:pt idx="269">
                  <c:v>-1.73324391835434</c:v>
                </c:pt>
                <c:pt idx="270">
                  <c:v>-2.12233139265145</c:v>
                </c:pt>
                <c:pt idx="271">
                  <c:v>-2.51111438903503</c:v>
                </c:pt>
                <c:pt idx="272">
                  <c:v>-2.89949590312759</c:v>
                </c:pt>
                <c:pt idx="273">
                  <c:v>-3.28737845728915</c:v>
                </c:pt>
                <c:pt idx="274">
                  <c:v>-3.67466408771245</c:v>
                </c:pt>
                <c:pt idx="275">
                  <c:v>-4.06125433216036</c:v>
                </c:pt>
                <c:pt idx="276">
                  <c:v>-4.44705021841573</c:v>
                </c:pt>
                <c:pt idx="277">
                  <c:v>-4.83195225352779</c:v>
                </c:pt>
                <c:pt idx="278">
                  <c:v>-5.21586041392555</c:v>
                </c:pt>
                <c:pt idx="279">
                  <c:v>-5.59867413648117</c:v>
                </c:pt>
                <c:pt idx="280">
                  <c:v>-5.98029231060791</c:v>
                </c:pt>
                <c:pt idx="281">
                  <c:v>-6.3606132714659</c:v>
                </c:pt>
                <c:pt idx="282">
                  <c:v>-6.73953479437181</c:v>
                </c:pt>
                <c:pt idx="283">
                  <c:v>-7.11695409049079</c:v>
                </c:pt>
                <c:pt idx="284">
                  <c:v>-7.4927678039071</c:v>
                </c:pt>
                <c:pt idx="285">
                  <c:v>-7.86687201014794</c:v>
                </c:pt>
                <c:pt idx="286">
                  <c:v>-8.2391622162689</c:v>
                </c:pt>
                <c:pt idx="287">
                  <c:v>-8.60953336257791</c:v>
                </c:pt>
                <c:pt idx="288">
                  <c:v>-8.97787982610573</c:v>
                </c:pt>
                <c:pt idx="289">
                  <c:v>-9.3440954259001</c:v>
                </c:pt>
                <c:pt idx="290">
                  <c:v>-9.70807343025462</c:v>
                </c:pt>
                <c:pt idx="291">
                  <c:v>-10.0697065659622</c:v>
                </c:pt>
                <c:pt idx="292">
                  <c:v>-10.4288870296798</c:v>
                </c:pt>
                <c:pt idx="293">
                  <c:v>-10.7855065015209</c:v>
                </c:pt>
                <c:pt idx="294">
                  <c:v>-11.1394561609535</c:v>
                </c:pt>
                <c:pt idx="295">
                  <c:v>-11.4906267051092</c:v>
                </c:pt>
                <c:pt idx="296">
                  <c:v>-11.8389083695925</c:v>
                </c:pt>
                <c:pt idx="297">
                  <c:v>-12.1841909518901</c:v>
                </c:pt>
                <c:pt idx="298">
                  <c:v>-12.5263638374661</c:v>
                </c:pt>
                <c:pt idx="299">
                  <c:v>-12.8653160286355</c:v>
                </c:pt>
                <c:pt idx="300">
                  <c:v>-13.2009361762995</c:v>
                </c:pt>
                <c:pt idx="301">
                  <c:v>-13.5331126146376</c:v>
                </c:pt>
                <c:pt idx="302">
                  <c:v>-13.8617333988101</c:v>
                </c:pt>
                <c:pt idx="303">
                  <c:v>-14.1866863457822</c:v>
                </c:pt>
                <c:pt idx="304">
                  <c:v>-14.5078590783054</c:v>
                </c:pt>
                <c:pt idx="305">
                  <c:v>-14.8251390721447</c:v>
                </c:pt>
                <c:pt idx="306">
                  <c:v>-15.1384137065922</c:v>
                </c:pt>
                <c:pt idx="307">
                  <c:v>-15.4475703183266</c:v>
                </c:pt>
                <c:pt idx="308">
                  <c:v>-15.7524962586617</c:v>
                </c:pt>
                <c:pt idx="309">
                  <c:v>-16.0530789542049</c:v>
                </c:pt>
                <c:pt idx="310">
                  <c:v>-16.3492059709624</c:v>
                </c:pt>
                <c:pt idx="311">
                  <c:v>-16.6407650819007</c:v>
                </c:pt>
                <c:pt idx="312">
                  <c:v>-16.9276443379504</c:v>
                </c:pt>
                <c:pt idx="313">
                  <c:v>-17.2097321424677</c:v>
                </c:pt>
                <c:pt idx="314">
                  <c:v>-17.486917329107</c:v>
                </c:pt>
                <c:pt idx="315">
                  <c:v>-17.7590892430772</c:v>
                </c:pt>
                <c:pt idx="316">
                  <c:v>-18.0261378257248</c:v>
                </c:pt>
                <c:pt idx="317">
                  <c:v>-18.2879537023796</c:v>
                </c:pt>
                <c:pt idx="318">
                  <c:v>-18.5444282733758</c:v>
                </c:pt>
                <c:pt idx="319">
                  <c:v>-18.795453808149</c:v>
                </c:pt>
                <c:pt idx="320">
                  <c:v>-19.0409235422895</c:v>
                </c:pt>
                <c:pt idx="321">
                  <c:v>-19.2807317774202</c:v>
                </c:pt>
                <c:pt idx="322">
                  <c:v>-19.5147739837422</c:v>
                </c:pt>
                <c:pt idx="323">
                  <c:v>-19.7429469050745</c:v>
                </c:pt>
                <c:pt idx="324">
                  <c:v>-19.9651486662002</c:v>
                </c:pt>
                <c:pt idx="325">
                  <c:v>-20.1812788823118</c:v>
                </c:pt>
                <c:pt idx="326">
                  <c:v>-20.3912387703175</c:v>
                </c:pt>
                <c:pt idx="327">
                  <c:v>-20.5949312617773</c:v>
                </c:pt>
                <c:pt idx="328">
                  <c:v>-20.7922611171909</c:v>
                </c:pt>
                <c:pt idx="329">
                  <c:v>-20.9831350413619</c:v>
                </c:pt>
                <c:pt idx="330">
                  <c:v>-21.1674617995413</c:v>
                </c:pt>
                <c:pt idx="331">
                  <c:v>-21.3451523340297</c:v>
                </c:pt>
                <c:pt idx="332">
                  <c:v>-21.5161198809175</c:v>
                </c:pt>
                <c:pt idx="333">
                  <c:v>-21.6802800866073</c:v>
                </c:pt>
                <c:pt idx="334">
                  <c:v>-21.8375511237769</c:v>
                </c:pt>
                <c:pt idx="335">
                  <c:v>-21.9878538064051</c:v>
                </c:pt>
                <c:pt idx="336">
                  <c:v>-22.1311117034931</c:v>
                </c:pt>
                <c:pt idx="337">
                  <c:v>-22.2672512510899</c:v>
                </c:pt>
                <c:pt idx="338">
                  <c:v>-22.3962018622423</c:v>
                </c:pt>
                <c:pt idx="339">
                  <c:v>-22.5178960344716</c:v>
                </c:pt>
                <c:pt idx="340">
                  <c:v>-22.6322694543878</c:v>
                </c:pt>
                <c:pt idx="341">
                  <c:v>-22.7392610990474</c:v>
                </c:pt>
                <c:pt idx="342">
                  <c:v>-22.8388133336729</c:v>
                </c:pt>
                <c:pt idx="343">
                  <c:v>-22.9308720053455</c:v>
                </c:pt>
                <c:pt idx="344">
                  <c:v>-23.0153865323056</c:v>
                </c:pt>
                <c:pt idx="345">
                  <c:v>-23.0923099884967</c:v>
                </c:pt>
                <c:pt idx="346">
                  <c:v>-23.1615991830065</c:v>
                </c:pt>
                <c:pt idx="347">
                  <c:v>-23.2232147340754</c:v>
                </c:pt>
                <c:pt idx="348">
                  <c:v>-23.2771211373579</c:v>
                </c:pt>
                <c:pt idx="349">
                  <c:v>-23.3232868281511</c:v>
                </c:pt>
                <c:pt idx="350">
                  <c:v>-23.3616842373161</c:v>
                </c:pt>
                <c:pt idx="351">
                  <c:v>-23.3922898406555</c:v>
                </c:pt>
                <c:pt idx="352">
                  <c:v>-23.4150842015296</c:v>
                </c:pt>
                <c:pt idx="353">
                  <c:v>-23.4300520065245</c:v>
                </c:pt>
                <c:pt idx="354">
                  <c:v>-23.4371820940172</c:v>
                </c:pt>
                <c:pt idx="355">
                  <c:v>-23.4364674755124</c:v>
                </c:pt>
                <c:pt idx="356">
                  <c:v>-23.4279053496608</c:v>
                </c:pt>
                <c:pt idx="357">
                  <c:v>-23.4114971088976</c:v>
                </c:pt>
                <c:pt idx="358">
                  <c:v>-23.3872483386791</c:v>
                </c:pt>
                <c:pt idx="359">
                  <c:v>-23.3551688093243</c:v>
                </c:pt>
                <c:pt idx="360">
                  <c:v>-23.315272460506</c:v>
                </c:pt>
                <c:pt idx="361">
                  <c:v>-23.2675773784667</c:v>
                </c:pt>
                <c:pt idx="362">
                  <c:v>-23.2121057660691</c:v>
                </c:pt>
                <c:pt idx="363">
                  <c:v>-23.1488839058215</c:v>
                </c:pt>
                <c:pt idx="364">
                  <c:v>-23.0779421160511</c:v>
                </c:pt>
                <c:pt idx="365">
                  <c:v>-22.9993147004254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107004"/>
        <c:axId val="62312994"/>
      </c:lineChart>
      <c:catAx>
        <c:axId val="811070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 rot="-5400000"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62312994"/>
        <c:crossesAt val="0"/>
        <c:auto val="1"/>
        <c:lblAlgn val="ctr"/>
        <c:lblOffset val="100"/>
        <c:noMultiLvlLbl val="0"/>
      </c:catAx>
      <c:valAx>
        <c:axId val="62312994"/>
        <c:scaling>
          <c:orientation val="minMax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81107004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808080"/>
      </a:solidFill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0</xdr:rowOff>
    </xdr:from>
    <xdr:to>
      <xdr:col>3</xdr:col>
      <xdr:colOff>1440</xdr:colOff>
      <xdr:row>17</xdr:row>
      <xdr:rowOff>188640</xdr:rowOff>
    </xdr:to>
    <xdr:graphicFrame>
      <xdr:nvGraphicFramePr>
        <xdr:cNvPr id="1" name="Chart 1"/>
        <xdr:cNvGraphicFramePr/>
      </xdr:nvGraphicFramePr>
      <xdr:xfrm>
        <a:off x="0" y="2409840"/>
        <a:ext cx="3028320" cy="209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1440</xdr:colOff>
      <xdr:row>28</xdr:row>
      <xdr:rowOff>189000</xdr:rowOff>
    </xdr:to>
    <xdr:graphicFrame>
      <xdr:nvGraphicFramePr>
        <xdr:cNvPr id="2" name="Chart 2"/>
        <xdr:cNvGraphicFramePr/>
      </xdr:nvGraphicFramePr>
      <xdr:xfrm>
        <a:off x="0" y="4505400"/>
        <a:ext cx="3028320" cy="209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1440</xdr:colOff>
      <xdr:row>39</xdr:row>
      <xdr:rowOff>189000</xdr:rowOff>
    </xdr:to>
    <xdr:graphicFrame>
      <xdr:nvGraphicFramePr>
        <xdr:cNvPr id="3" name="Chart 3"/>
        <xdr:cNvGraphicFramePr/>
      </xdr:nvGraphicFramePr>
      <xdr:xfrm>
        <a:off x="0" y="6600960"/>
        <a:ext cx="3028320" cy="209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40</xdr:row>
      <xdr:rowOff>0</xdr:rowOff>
    </xdr:from>
    <xdr:to>
      <xdr:col>3</xdr:col>
      <xdr:colOff>1440</xdr:colOff>
      <xdr:row>50</xdr:row>
      <xdr:rowOff>188640</xdr:rowOff>
    </xdr:to>
    <xdr:graphicFrame>
      <xdr:nvGraphicFramePr>
        <xdr:cNvPr id="4" name="Chart 4"/>
        <xdr:cNvGraphicFramePr/>
      </xdr:nvGraphicFramePr>
      <xdr:xfrm>
        <a:off x="0" y="8696160"/>
        <a:ext cx="3028320" cy="209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51</xdr:row>
      <xdr:rowOff>0</xdr:rowOff>
    </xdr:from>
    <xdr:to>
      <xdr:col>3</xdr:col>
      <xdr:colOff>1440</xdr:colOff>
      <xdr:row>61</xdr:row>
      <xdr:rowOff>188640</xdr:rowOff>
    </xdr:to>
    <xdr:graphicFrame>
      <xdr:nvGraphicFramePr>
        <xdr:cNvPr id="5" name="Chart 5"/>
        <xdr:cNvGraphicFramePr/>
      </xdr:nvGraphicFramePr>
      <xdr:xfrm>
        <a:off x="0" y="10791720"/>
        <a:ext cx="3028320" cy="209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" topLeftCell="W2" activePane="bottomRight" state="frozen"/>
      <selection pane="topLeft" activeCell="A1" activeCellId="0" sqref="A1"/>
      <selection pane="topRight" activeCell="W1" activeCellId="0" sqref="W1"/>
      <selection pane="bottomLeft" activeCell="A2" activeCellId="0" sqref="A2"/>
      <selection pane="bottomRight" activeCell="C6" activeCellId="0" sqref="C6"/>
    </sheetView>
  </sheetViews>
  <sheetFormatPr defaultColWidth="8.96484375" defaultRowHeight="15" customHeight="false" zeroHeight="false" outlineLevelRow="0" outlineLevelCol="0"/>
  <cols>
    <col collapsed="false" customWidth="true" hidden="false" outlineLevel="0" max="1" min="1" style="1" width="16.98"/>
    <col collapsed="false" customWidth="true" hidden="false" outlineLevel="0" max="2" min="2" style="1" width="9.27"/>
    <col collapsed="false" customWidth="true" hidden="false" outlineLevel="0" max="3" min="3" style="1" width="16.69"/>
    <col collapsed="false" customWidth="true" hidden="false" outlineLevel="0" max="4" min="4" style="1" width="10.84"/>
    <col collapsed="false" customWidth="true" hidden="false" outlineLevel="0" max="5" min="5" style="1" width="9.69"/>
    <col collapsed="false" customWidth="true" hidden="false" outlineLevel="0" max="6" min="6" style="1" width="12.84"/>
    <col collapsed="false" customWidth="true" hidden="false" outlineLevel="0" max="7" min="7" style="1" width="11.84"/>
    <col collapsed="false" customWidth="true" hidden="false" outlineLevel="0" max="8" min="8" style="1" width="3.42"/>
    <col collapsed="false" customWidth="true" hidden="false" outlineLevel="0" max="9" min="9" style="1" width="9.84"/>
    <col collapsed="false" customWidth="true" hidden="false" outlineLevel="0" max="23" min="22" style="1" width="10.27"/>
    <col collapsed="false" customWidth="true" hidden="false" outlineLevel="0" max="25" min="24" style="1" width="10.13"/>
    <col collapsed="false" customWidth="true" hidden="false" outlineLevel="0" max="26" min="26" style="1" width="10.71"/>
    <col collapsed="false" customWidth="true" hidden="false" outlineLevel="0" max="27" min="27" style="1" width="10.13"/>
    <col collapsed="false" customWidth="true" hidden="false" outlineLevel="0" max="33" min="33" style="1" width="10.55"/>
  </cols>
  <sheetData>
    <row r="1" customFormat="false" ht="99.75" hidden="false" customHeight="true" outlineLevel="0" collapsed="false">
      <c r="A1" s="2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3"/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customFormat="false" ht="15" hidden="false" customHeight="false" outlineLevel="0" collapsed="false">
      <c r="A2" s="1" t="s">
        <v>31</v>
      </c>
      <c r="B2" s="4" t="n">
        <v>51.67109</v>
      </c>
      <c r="D2" s="5" t="n">
        <f aca="false">DATEVALUE("1/1/"&amp;$B$6)</f>
        <v>46023</v>
      </c>
      <c r="E2" s="6" t="n">
        <f aca="false">$B$5</f>
        <v>0.5</v>
      </c>
      <c r="F2" s="7" t="n">
        <f aca="false">D2+2415018.5+E2-$B$4/24</f>
        <v>2461041.95833333</v>
      </c>
      <c r="G2" s="8" t="n">
        <f aca="false">(F2-2451545)/36525</f>
        <v>0.260012548482779</v>
      </c>
      <c r="I2" s="1" t="n">
        <f aca="false">MOD(280.46646+G2*(36000.76983+G2*0.0003032),360)</f>
        <v>281.118391338525</v>
      </c>
      <c r="J2" s="1" t="n">
        <f aca="false">357.52911+G2*(35999.05029-0.0001537*G2)</f>
        <v>9717.73390847149</v>
      </c>
      <c r="K2" s="1" t="n">
        <f aca="false">0.016708634-G2*(0.000042037+0.0000001267*G2)</f>
        <v>0.0166976952867527</v>
      </c>
      <c r="L2" s="1" t="n">
        <f aca="false">SIN(RADIANS(J2))*(1.914602-G2*(0.004817+0.000014*G2))+SIN(RADIANS(2*J2))*(0.019993-0.000101*G2)+SIN(RADIANS(3*J2))*0.000289</f>
        <v>-0.0772666223183946</v>
      </c>
      <c r="M2" s="1" t="n">
        <f aca="false">I2+L2</f>
        <v>281.041124716206</v>
      </c>
      <c r="N2" s="1" t="n">
        <f aca="false">J2+L2</f>
        <v>9717.65664184917</v>
      </c>
      <c r="O2" s="1" t="n">
        <f aca="false">(1.000001018*(1-K2*K2))/(1+K2*COS(RADIANS(N2)))</f>
        <v>0.983316810873803</v>
      </c>
      <c r="P2" s="1" t="n">
        <f aca="false">M2-0.00569-0.00478*SIN(RADIANS(125.04-1934.136*G2))</f>
        <v>281.036900675602</v>
      </c>
      <c r="Q2" s="1" t="n">
        <f aca="false">23+(26+((21.448-G2*(46.815+G2*(0.00059-G2*0.001813))))/60)/60</f>
        <v>23.435909862368</v>
      </c>
      <c r="R2" s="1" t="n">
        <f aca="false">Q2+0.00256*COS(RADIANS(125.04-1934.136*G2))</f>
        <v>23.4383464978249</v>
      </c>
      <c r="S2" s="1" t="n">
        <f aca="false">DEGREES(ATAN2(COS(RADIANS(P2)),COS(RADIANS(R2))*SIN(RADIANS(P2))))</f>
        <v>-77.9981753417552</v>
      </c>
      <c r="T2" s="1" t="n">
        <f aca="false">DEGREES(ASIN(SIN(RADIANS(R2))*SIN(RADIANS(P2))))</f>
        <v>-22.9797057393069</v>
      </c>
      <c r="U2" s="1" t="n">
        <f aca="false">TAN(RADIANS(R2/2))*TAN(RADIANS(R2/2))</f>
        <v>0.043030962061389</v>
      </c>
      <c r="V2" s="1" t="n">
        <f aca="false">4*DEGREES(U2*SIN(2*RADIANS(I2))-2*K2*SIN(RADIANS(J2))+4*K2*U2*SIN(RADIANS(J2))*COS(2*RADIANS(I2))-0.5*U2*U2*SIN(4*RADIANS(I2))-1.25*K2*K2*SIN(2*RADIANS(J2)))</f>
        <v>-3.54771968120421</v>
      </c>
      <c r="W2" s="1" t="n">
        <f aca="false">DEGREES(ACOS(COS(RADIANS(90.833))/(COS(RADIANS($B$2))*COS(RADIANS(T2)))-TAN(RADIANS($B$2))*TAN(RADIANS(T2))))</f>
        <v>59.2742092207555</v>
      </c>
      <c r="X2" s="6" t="n">
        <f aca="false">(720-4*$B$3-V2+$B$4*60)/1440</f>
        <v>0.547693638667503</v>
      </c>
      <c r="Y2" s="6" t="n">
        <f aca="false">(X2*1440-W2*4)/1440</f>
        <v>0.383043057498738</v>
      </c>
      <c r="Z2" s="6" t="n">
        <f aca="false">(X2*1440+W2*4)/1440</f>
        <v>0.712344219836268</v>
      </c>
      <c r="AA2" s="1" t="n">
        <f aca="false">8*W2</f>
        <v>474.193673766044</v>
      </c>
      <c r="AB2" s="1" t="n">
        <f aca="false">MOD(E2*1440+V2+4*$B$3-60*$B$4,1440)</f>
        <v>651.321160318796</v>
      </c>
      <c r="AC2" s="1" t="n">
        <f aca="false">IF(AB2/4&lt;0,AB2/4+180,AB2/4-180)</f>
        <v>-17.169709920301</v>
      </c>
      <c r="AD2" s="1" t="n">
        <f aca="false">DEGREES(ACOS(SIN(RADIANS($B$2))*SIN(RADIANS(T2))+COS(RADIANS($B$2))*COS(RADIANS(T2))*COS(RADIANS(AC2))))</f>
        <v>76.1573542849703</v>
      </c>
      <c r="AE2" s="1" t="n">
        <f aca="false">90-AD2</f>
        <v>13.8426457150297</v>
      </c>
      <c r="AF2" s="1" t="n">
        <f aca="false">IF(AE2&gt;85,0,IF(AE2&gt;5,58.1/TAN(RADIANS(AE2))-0.07/POWER(TAN(RADIANS(AE2)),3)+0.000086/POWER(TAN(RADIANS(AE2)),5),IF(AE2&gt;-0.575,1735+AE2*(-518.2+AE2*(103.4+AE2*(-12.79+AE2*0.711))),-20.772/TAN(RADIANS(AE2)))))/3600</f>
        <v>0.064222013218234</v>
      </c>
      <c r="AG2" s="1" t="n">
        <f aca="false">AE2+AF2</f>
        <v>13.9068677282479</v>
      </c>
      <c r="AH2" s="1" t="n">
        <f aca="false">IF(AC2&gt;0,MOD(DEGREES(ACOS(((SIN(RADIANS($B$2))*COS(RADIANS(AD2)))-SIN(RADIANS(T2)))/(COS(RADIANS($B$2))*SIN(RADIANS(AD2)))))+180,360),MOD(540-DEGREES(ACOS(((SIN(RADIANS($B$2))*COS(RADIANS(AD2)))-SIN(RADIANS(T2)))/(COS(RADIANS($B$2))*SIN(RADIANS(AD2))))),360))</f>
        <v>163.745400391067</v>
      </c>
      <c r="AI2" s="9"/>
    </row>
    <row r="3" customFormat="false" ht="15" hidden="false" customHeight="false" outlineLevel="0" collapsed="false">
      <c r="A3" s="1" t="s">
        <v>32</v>
      </c>
      <c r="B3" s="4" t="n">
        <v>-1.28278</v>
      </c>
      <c r="D3" s="5" t="n">
        <f aca="false">D2+1</f>
        <v>46024</v>
      </c>
      <c r="E3" s="6" t="n">
        <f aca="false">$B$5</f>
        <v>0.5</v>
      </c>
      <c r="F3" s="7" t="n">
        <f aca="false">D3+2415018.5+E3-$B$4/24</f>
        <v>2461042.95833333</v>
      </c>
      <c r="G3" s="8" t="n">
        <f aca="false">(F3-2451545)/36525</f>
        <v>0.26003992699065</v>
      </c>
      <c r="I3" s="1" t="n">
        <f aca="false">MOD(280.46646+G3*(36000.76983+G3*0.0003032),360)</f>
        <v>282.104038703006</v>
      </c>
      <c r="J3" s="1" t="n">
        <f aca="false">357.52911+G3*(35999.05029-0.0001537*G3)</f>
        <v>9718.71950875102</v>
      </c>
      <c r="K3" s="1" t="n">
        <f aca="false">0.016708634-G3*(0.000042037+0.0000001267*G3)</f>
        <v>0.0166976941340383</v>
      </c>
      <c r="L3" s="1" t="n">
        <f aca="false">SIN(RADIANS(J3))*(1.914602-G3*(0.004817+0.000014*G3))+SIN(RADIANS(2*J3))*(0.019993-0.000101*G3)+SIN(RADIANS(3*J3))*0.000289</f>
        <v>-0.0436689892388641</v>
      </c>
      <c r="M3" s="1" t="n">
        <f aca="false">I3+L3</f>
        <v>282.060369713767</v>
      </c>
      <c r="N3" s="1" t="n">
        <f aca="false">J3+L3</f>
        <v>9718.67583976178</v>
      </c>
      <c r="O3" s="1" t="n">
        <f aca="false">(1.000001018*(1-K3*K3))/(1+K3*COS(RADIANS(N3)))</f>
        <v>0.983307619481447</v>
      </c>
      <c r="P3" s="1" t="n">
        <f aca="false">M3-0.00569-0.00478*SIN(RADIANS(125.04-1934.136*G3))</f>
        <v>282.056149877407</v>
      </c>
      <c r="Q3" s="1" t="n">
        <f aca="false">23+(26+((21.448-G3*(46.815+G3*(0.00059-G3*0.001813))))/60)/60</f>
        <v>23.4359095063338</v>
      </c>
      <c r="R3" s="1" t="n">
        <f aca="false">Q3+0.00256*COS(RADIANS(125.04-1934.136*G3))</f>
        <v>23.4383454151319</v>
      </c>
      <c r="S3" s="1" t="n">
        <f aca="false">DEGREES(ATAN2(COS(RADIANS(P3)),COS(RADIANS(R3))*SIN(RADIANS(P3))))</f>
        <v>-76.8955712247091</v>
      </c>
      <c r="T3" s="1" t="n">
        <f aca="false">DEGREES(ASIN(SIN(RADIANS(R3))*SIN(RADIANS(P3))))</f>
        <v>-22.8915895958564</v>
      </c>
      <c r="U3" s="1" t="n">
        <f aca="false">TAN(RADIANS(R3/2))*TAN(RADIANS(R3/2))</f>
        <v>0.0430309579728288</v>
      </c>
      <c r="V3" s="1" t="n">
        <f aca="false">4*DEGREES(U3*SIN(2*RADIANS(I3))-2*K3*SIN(RADIANS(J3))+4*K3*U3*SIN(RADIANS(J3))*COS(2*RADIANS(I3))-0.5*U3*U3*SIN(4*RADIANS(I3))-1.25*K3*K3*SIN(2*RADIANS(J3)))</f>
        <v>-4.01459762783144</v>
      </c>
      <c r="W3" s="1" t="n">
        <f aca="false">DEGREES(ACOS(COS(RADIANS(90.833))/(COS(RADIANS($B$2))*COS(RADIANS(T3)))-TAN(RADIANS($B$2))*TAN(RADIANS(T3))))</f>
        <v>59.4258625617808</v>
      </c>
      <c r="X3" s="6" t="n">
        <f aca="false">(720-4*$B$3-V3+$B$4*60)/1440</f>
        <v>0.548017859463772</v>
      </c>
      <c r="Y3" s="6" t="n">
        <f aca="false">(X3*1440-W3*4)/1440</f>
        <v>0.382946019014381</v>
      </c>
      <c r="Z3" s="6" t="n">
        <f aca="false">(X3*1440+W3*4)/1440</f>
        <v>0.713089699913163</v>
      </c>
      <c r="AA3" s="1" t="n">
        <f aca="false">8*W3</f>
        <v>475.406900494247</v>
      </c>
      <c r="AB3" s="1" t="n">
        <f aca="false">MOD(E3*1440+V3+4*$B$3-60*$B$4,1440)</f>
        <v>650.854282372169</v>
      </c>
      <c r="AC3" s="1" t="n">
        <f aca="false">IF(AB3/4&lt;0,AB3/4+180,AB3/4-180)</f>
        <v>-17.2864294069579</v>
      </c>
      <c r="AD3" s="1" t="n">
        <f aca="false">DEGREES(ACOS(SIN(RADIANS($B$2))*SIN(RADIANS(T3))+COS(RADIANS($B$2))*COS(RADIANS(T3))*COS(RADIANS(AC3))))</f>
        <v>76.0911674234031</v>
      </c>
      <c r="AE3" s="1" t="n">
        <f aca="false">90-AD3</f>
        <v>13.9088325765969</v>
      </c>
      <c r="AF3" s="1" t="n">
        <f aca="false">IF(AE3&gt;85,0,IF(AE3&gt;5,58.1/TAN(RADIANS(AE3))-0.07/POWER(TAN(RADIANS(AE3)),3)+0.000086/POWER(TAN(RADIANS(AE3)),5),IF(AE3&gt;-0.575,1735+AE3*(-518.2+AE3*(103.4+AE3*(-12.79+AE3*0.711))),-20.772/TAN(RADIANS(AE3)))))/3600</f>
        <v>0.0639164057766916</v>
      </c>
      <c r="AG3" s="1" t="n">
        <f aca="false">AE3+AF3</f>
        <v>13.9727489823736</v>
      </c>
      <c r="AH3" s="1" t="n">
        <f aca="false">IF(AC3&gt;0,MOD(DEGREES(ACOS(((SIN(RADIANS($B$2))*COS(RADIANS(AD3)))-SIN(RADIANS(T3)))/(COS(RADIANS($B$2))*SIN(RADIANS(AD3)))))+180,360),MOD(540-DEGREES(ACOS(((SIN(RADIANS($B$2))*COS(RADIANS(AD3)))-SIN(RADIANS(T3)))/(COS(RADIANS($B$2))*SIN(RADIANS(AD3))))),360))</f>
        <v>163.61950422964</v>
      </c>
    </row>
    <row r="4" customFormat="false" ht="15" hidden="false" customHeight="false" outlineLevel="0" collapsed="false">
      <c r="A4" s="1" t="s">
        <v>33</v>
      </c>
      <c r="B4" s="10" t="n">
        <v>1</v>
      </c>
      <c r="D4" s="5" t="n">
        <f aca="false">D3+1</f>
        <v>46025</v>
      </c>
      <c r="E4" s="6" t="n">
        <f aca="false">$B$5</f>
        <v>0.5</v>
      </c>
      <c r="F4" s="7" t="n">
        <f aca="false">D4+2415018.5+E4-$B$4/24</f>
        <v>2461043.95833333</v>
      </c>
      <c r="G4" s="8" t="n">
        <f aca="false">(F4-2451545)/36525</f>
        <v>0.260067305498521</v>
      </c>
      <c r="I4" s="1" t="n">
        <f aca="false">MOD(280.46646+G4*(36000.76983+G4*0.0003032),360)</f>
        <v>283.089686067488</v>
      </c>
      <c r="J4" s="1" t="n">
        <f aca="false">357.52911+G4*(35999.05029-0.0001537*G4)</f>
        <v>9719.70510903056</v>
      </c>
      <c r="K4" s="1" t="n">
        <f aca="false">0.016708634-G4*(0.000042037+0.0000001267*G4)</f>
        <v>0.0166976929813238</v>
      </c>
      <c r="L4" s="1" t="n">
        <f aca="false">SIN(RADIANS(J4))*(1.914602-G4*(0.004817+0.000014*G4))+SIN(RADIANS(2*J4))*(0.019993-0.000101*G4)+SIN(RADIANS(3*J4))*0.000289</f>
        <v>-0.010057601493778</v>
      </c>
      <c r="M4" s="1" t="n">
        <f aca="false">I4+L4</f>
        <v>283.079628465994</v>
      </c>
      <c r="N4" s="1" t="n">
        <f aca="false">J4+L4</f>
        <v>9719.69505142907</v>
      </c>
      <c r="O4" s="1" t="n">
        <f aca="false">(1.000001018*(1-K4*K4))/(1+K4*COS(RADIANS(N4)))</f>
        <v>0.983303536753597</v>
      </c>
      <c r="P4" s="1" t="n">
        <f aca="false">M4-0.00569-0.00478*SIN(RADIANS(125.04-1934.136*G4))</f>
        <v>283.075412832622</v>
      </c>
      <c r="Q4" s="1" t="n">
        <f aca="false">23+(26+((21.448-G4*(46.815+G4*(0.00059-G4*0.001813))))/60)/60</f>
        <v>23.4359091502996</v>
      </c>
      <c r="R4" s="1" t="n">
        <f aca="false">Q4+0.00256*COS(RADIANS(125.04-1934.136*G4))</f>
        <v>23.4383443303583</v>
      </c>
      <c r="S4" s="1" t="n">
        <f aca="false">DEGREES(ATAN2(COS(RADIANS(P4)),COS(RADIANS(R4))*SIN(RADIANS(P4))))</f>
        <v>-75.7944448678248</v>
      </c>
      <c r="T4" s="1" t="n">
        <f aca="false">DEGREES(ASIN(SIN(RADIANS(R4))*SIN(RADIANS(P4))))</f>
        <v>-22.7958786852431</v>
      </c>
      <c r="U4" s="1" t="n">
        <f aca="false">TAN(RADIANS(R4/2))*TAN(RADIANS(R4/2))</f>
        <v>0.0430309538764115</v>
      </c>
      <c r="V4" s="1" t="n">
        <f aca="false">4*DEGREES(U4*SIN(2*RADIANS(I4))-2*K4*SIN(RADIANS(J4))+4*K4*U4*SIN(RADIANS(J4))*COS(2*RADIANS(I4))-0.5*U4*U4*SIN(4*RADIANS(I4))-1.25*K4*K4*SIN(2*RADIANS(J4)))</f>
        <v>-4.4756929440589</v>
      </c>
      <c r="W4" s="1" t="n">
        <f aca="false">DEGREES(ACOS(COS(RADIANS(90.833))/(COS(RADIANS($B$2))*COS(RADIANS(T4)))-TAN(RADIANS($B$2))*TAN(RADIANS(T4))))</f>
        <v>59.5901008734991</v>
      </c>
      <c r="X4" s="6" t="n">
        <f aca="false">(720-4*$B$3-V4+$B$4*60)/1440</f>
        <v>0.548338064544485</v>
      </c>
      <c r="Y4" s="6" t="n">
        <f aca="false">(X4*1440-W4*4)/1440</f>
        <v>0.382810006562543</v>
      </c>
      <c r="Z4" s="6" t="n">
        <f aca="false">(X4*1440+W4*4)/1440</f>
        <v>0.713866122526427</v>
      </c>
      <c r="AA4" s="1" t="n">
        <f aca="false">8*W4</f>
        <v>476.720806987993</v>
      </c>
      <c r="AB4" s="1" t="n">
        <f aca="false">MOD(E4*1440+V4+4*$B$3-60*$B$4,1440)</f>
        <v>650.393187055941</v>
      </c>
      <c r="AC4" s="1" t="n">
        <f aca="false">IF(AB4/4&lt;0,AB4/4+180,AB4/4-180)</f>
        <v>-17.4017032360147</v>
      </c>
      <c r="AD4" s="1" t="n">
        <f aca="false">DEGREES(ACOS(SIN(RADIANS($B$2))*SIN(RADIANS(T4))+COS(RADIANS($B$2))*COS(RADIANS(T4))*COS(RADIANS(AC4))))</f>
        <v>76.0174459062036</v>
      </c>
      <c r="AE4" s="1" t="n">
        <f aca="false">90-AD4</f>
        <v>13.9825540937964</v>
      </c>
      <c r="AF4" s="1" t="n">
        <f aca="false">IF(AE4&gt;85,0,IF(AE4&gt;5,58.1/TAN(RADIANS(AE4))-0.07/POWER(TAN(RADIANS(AE4)),3)+0.000086/POWER(TAN(RADIANS(AE4)),5),IF(AE4&gt;-0.575,1735+AE4*(-518.2+AE4*(103.4+AE4*(-12.79+AE4*0.711))),-20.772/TAN(RADIANS(AE4)))))/3600</f>
        <v>0.063579141714107</v>
      </c>
      <c r="AG4" s="1" t="n">
        <f aca="false">AE4+AF4</f>
        <v>14.0461332355105</v>
      </c>
      <c r="AH4" s="1" t="n">
        <f aca="false">IF(AC4&gt;0,MOD(DEGREES(ACOS(((SIN(RADIANS($B$2))*COS(RADIANS(AD4)))-SIN(RADIANS(T4)))/(COS(RADIANS($B$2))*SIN(RADIANS(AD4)))))+180,360),MOD(540-DEGREES(ACOS(((SIN(RADIANS($B$2))*COS(RADIANS(AD4)))-SIN(RADIANS(T4)))/(COS(RADIANS($B$2))*SIN(RADIANS(AD4))))),360))</f>
        <v>163.493263550411</v>
      </c>
    </row>
    <row r="5" customFormat="false" ht="15" hidden="false" customHeight="false" outlineLevel="0" collapsed="false">
      <c r="A5" s="1" t="s">
        <v>34</v>
      </c>
      <c r="B5" s="11" t="n">
        <v>0.5</v>
      </c>
      <c r="D5" s="5" t="n">
        <f aca="false">D4+1</f>
        <v>46026</v>
      </c>
      <c r="E5" s="6" t="n">
        <f aca="false">$B$5</f>
        <v>0.5</v>
      </c>
      <c r="F5" s="7" t="n">
        <f aca="false">D5+2415018.5+E5-$B$4/24</f>
        <v>2461044.95833333</v>
      </c>
      <c r="G5" s="8" t="n">
        <f aca="false">(F5-2451545)/36525</f>
        <v>0.260094684006393</v>
      </c>
      <c r="I5" s="1" t="n">
        <f aca="false">MOD(280.46646+G5*(36000.76983+G5*0.0003032),360)</f>
        <v>284.075333431971</v>
      </c>
      <c r="J5" s="1" t="n">
        <f aca="false">357.52911+G5*(35999.05029-0.0001537*G5)</f>
        <v>9720.69070931009</v>
      </c>
      <c r="K5" s="1" t="n">
        <f aca="false">0.016708634-G5*(0.000042037+0.0000001267*G5)</f>
        <v>0.0166976918286091</v>
      </c>
      <c r="L5" s="1" t="n">
        <f aca="false">SIN(RADIANS(J5))*(1.914602-G5*(0.004817+0.000014*G5))+SIN(RADIANS(2*J5))*(0.019993-0.000101*G5)+SIN(RADIANS(3*J5))*0.000289</f>
        <v>0.0235569505549529</v>
      </c>
      <c r="M5" s="1" t="n">
        <f aca="false">I5+L5</f>
        <v>284.098890382526</v>
      </c>
      <c r="N5" s="1" t="n">
        <f aca="false">J5+L5</f>
        <v>9720.71426626065</v>
      </c>
      <c r="O5" s="1" t="n">
        <f aca="false">(1.000001018*(1-K5*K5))/(1+K5*COS(RADIANS(N5)))</f>
        <v>0.983304564023809</v>
      </c>
      <c r="P5" s="1" t="n">
        <f aca="false">M5-0.00569-0.00478*SIN(RADIANS(125.04-1934.136*G5))</f>
        <v>284.094678950882</v>
      </c>
      <c r="Q5" s="1" t="n">
        <f aca="false">23+(26+((21.448-G5*(46.815+G5*(0.00059-G5*0.001813))))/60)/60</f>
        <v>23.4359087942654</v>
      </c>
      <c r="R5" s="1" t="n">
        <f aca="false">Q5+0.00256*COS(RADIANS(125.04-1934.136*G5))</f>
        <v>23.4383432435045</v>
      </c>
      <c r="S5" s="1" t="n">
        <f aca="false">DEGREES(ATAN2(COS(RADIANS(P5)),COS(RADIANS(R5))*SIN(RADIANS(P5))))</f>
        <v>-74.6949209069945</v>
      </c>
      <c r="T5" s="1" t="n">
        <f aca="false">DEGREES(ASIN(SIN(RADIANS(R5))*SIN(RADIANS(P5))))</f>
        <v>-22.6926198124732</v>
      </c>
      <c r="U5" s="1" t="n">
        <f aca="false">TAN(RADIANS(R5/2))*TAN(RADIANS(R5/2))</f>
        <v>0.0430309497721394</v>
      </c>
      <c r="V5" s="1" t="n">
        <f aca="false">4*DEGREES(U5*SIN(2*RADIANS(I5))-2*K5*SIN(RADIANS(J5))+4*K5*U5*SIN(RADIANS(J5))*COS(2*RADIANS(I5))-0.5*U5*U5*SIN(4*RADIANS(I5))-1.25*K5*K5*SIN(2*RADIANS(J5)))</f>
        <v>-4.93051628152873</v>
      </c>
      <c r="W5" s="1" t="n">
        <f aca="false">DEGREES(ACOS(COS(RADIANS(90.833))/(COS(RADIANS($B$2))*COS(RADIANS(T5)))-TAN(RADIANS($B$2))*TAN(RADIANS(T5))))</f>
        <v>59.7667296664656</v>
      </c>
      <c r="X5" s="6" t="n">
        <f aca="false">(720-4*$B$3-V5+$B$4*60)/1440</f>
        <v>0.548653914084395</v>
      </c>
      <c r="Y5" s="6" t="n">
        <f aca="false">(X5*1440-W5*4)/1440</f>
        <v>0.382635220566435</v>
      </c>
      <c r="Z5" s="6" t="n">
        <f aca="false">(X5*1440+W5*4)/1440</f>
        <v>0.714672607602355</v>
      </c>
      <c r="AA5" s="1" t="n">
        <f aca="false">8*W5</f>
        <v>478.133837331725</v>
      </c>
      <c r="AB5" s="1" t="n">
        <f aca="false">MOD(E5*1440+V5+4*$B$3-60*$B$4,1440)</f>
        <v>649.938363718471</v>
      </c>
      <c r="AC5" s="1" t="n">
        <f aca="false">IF(AB5/4&lt;0,AB5/4+180,AB5/4-180)</f>
        <v>-17.5154090703822</v>
      </c>
      <c r="AD5" s="1" t="n">
        <f aca="false">DEGREES(ACOS(SIN(RADIANS($B$2))*SIN(RADIANS(T5))+COS(RADIANS($B$2))*COS(RADIANS(T5))*COS(RADIANS(AC5))))</f>
        <v>75.936214288759</v>
      </c>
      <c r="AE5" s="1" t="n">
        <f aca="false">90-AD5</f>
        <v>14.063785711241</v>
      </c>
      <c r="AF5" s="1" t="n">
        <f aca="false">IF(AE5&gt;85,0,IF(AE5&gt;5,58.1/TAN(RADIANS(AE5))-0.07/POWER(TAN(RADIANS(AE5)),3)+0.000086/POWER(TAN(RADIANS(AE5)),5),IF(AE5&gt;-0.575,1735+AE5*(-518.2+AE5*(103.4+AE5*(-12.79+AE5*0.711))),-20.772/TAN(RADIANS(AE5)))))/3600</f>
        <v>0.0632112888837806</v>
      </c>
      <c r="AG5" s="1" t="n">
        <f aca="false">AE5+AF5</f>
        <v>14.1269970001247</v>
      </c>
      <c r="AH5" s="1" t="n">
        <f aca="false">IF(AC5&gt;0,MOD(DEGREES(ACOS(((SIN(RADIANS($B$2))*COS(RADIANS(AD5)))-SIN(RADIANS(T5)))/(COS(RADIANS($B$2))*SIN(RADIANS(AD5)))))+180,360),MOD(540-DEGREES(ACOS(((SIN(RADIANS($B$2))*COS(RADIANS(AD5)))-SIN(RADIANS(T5)))/(COS(RADIANS($B$2))*SIN(RADIANS(AD5))))),360))</f>
        <v>163.366773518009</v>
      </c>
    </row>
    <row r="6" customFormat="false" ht="15" hidden="false" customHeight="false" outlineLevel="0" collapsed="false">
      <c r="A6" s="1" t="s">
        <v>35</v>
      </c>
      <c r="B6" s="10" t="n">
        <v>2026</v>
      </c>
      <c r="D6" s="5" t="n">
        <f aca="false">D5+1</f>
        <v>46027</v>
      </c>
      <c r="E6" s="6" t="n">
        <f aca="false">$B$5</f>
        <v>0.5</v>
      </c>
      <c r="F6" s="7" t="n">
        <f aca="false">D6+2415018.5+E6-$B$4/24</f>
        <v>2461045.95833333</v>
      </c>
      <c r="G6" s="8" t="n">
        <f aca="false">(F6-2451545)/36525</f>
        <v>0.260122062514264</v>
      </c>
      <c r="I6" s="1" t="n">
        <f aca="false">MOD(280.46646+G6*(36000.76983+G6*0.0003032),360)</f>
        <v>285.060980796454</v>
      </c>
      <c r="J6" s="1" t="n">
        <f aca="false">357.52911+G6*(35999.05029-0.0001537*G6)</f>
        <v>9721.67630958963</v>
      </c>
      <c r="K6" s="1" t="n">
        <f aca="false">0.016708634-G6*(0.000042037+0.0000001267*G6)</f>
        <v>0.0166976906758942</v>
      </c>
      <c r="L6" s="1" t="n">
        <f aca="false">SIN(RADIANS(J6))*(1.914602-G6*(0.004817+0.000014*G6))+SIN(RADIANS(2*J6))*(0.019993-0.000101*G6)+SIN(RADIANS(3*J6))*0.000289</f>
        <v>0.0571640753670351</v>
      </c>
      <c r="M6" s="1" t="n">
        <f aca="false">I6+L6</f>
        <v>285.118144871821</v>
      </c>
      <c r="N6" s="1" t="n">
        <f aca="false">J6+L6</f>
        <v>9721.733473665</v>
      </c>
      <c r="O6" s="1" t="n">
        <f aca="false">(1.000001018*(1-K6*K6))/(1+K6*COS(RADIANS(N6)))</f>
        <v>0.983310700955639</v>
      </c>
      <c r="P6" s="1" t="n">
        <f aca="false">M6-0.00569-0.00478*SIN(RADIANS(125.04-1934.136*G6))</f>
        <v>285.113937640643</v>
      </c>
      <c r="Q6" s="1" t="n">
        <f aca="false">23+(26+((21.448-G6*(46.815+G6*(0.00059-G6*0.001813))))/60)/60</f>
        <v>23.4359084382311</v>
      </c>
      <c r="R6" s="1" t="n">
        <f aca="false">Q6+0.00256*COS(RADIANS(125.04-1934.136*G6))</f>
        <v>23.4383421545713</v>
      </c>
      <c r="S6" s="1" t="n">
        <f aca="false">DEGREES(ATAN2(COS(RADIANS(P6)),COS(RADIANS(R6))*SIN(RADIANS(P6))))</f>
        <v>-73.5971208847545</v>
      </c>
      <c r="T6" s="1" t="n">
        <f aca="false">DEGREES(ASIN(SIN(RADIANS(R6))*SIN(RADIANS(P6))))</f>
        <v>-22.5818634857437</v>
      </c>
      <c r="U6" s="1" t="n">
        <f aca="false">TAN(RADIANS(R6/2))*TAN(RADIANS(R6/2))</f>
        <v>0.0430309456600149</v>
      </c>
      <c r="V6" s="1" t="n">
        <f aca="false">4*DEGREES(U6*SIN(2*RADIANS(I6))-2*K6*SIN(RADIANS(J6))+4*K6*U6*SIN(RADIANS(J6))*COS(2*RADIANS(I6))-0.5*U6*U6*SIN(4*RADIANS(I6))-1.25*K6*K6*SIN(2*RADIANS(J6)))</f>
        <v>-5.37858915360386</v>
      </c>
      <c r="W6" s="1" t="n">
        <f aca="false">DEGREES(ACOS(COS(RADIANS(90.833))/(COS(RADIANS($B$2))*COS(RADIANS(T6)))-TAN(RADIANS($B$2))*TAN(RADIANS(T6))))</f>
        <v>59.9555424259204</v>
      </c>
      <c r="X6" s="6" t="n">
        <f aca="false">(720-4*$B$3-V6+$B$4*60)/1440</f>
        <v>0.548965075801114</v>
      </c>
      <c r="Y6" s="6" t="n">
        <f aca="false">(X6*1440-W6*4)/1440</f>
        <v>0.382421902395779</v>
      </c>
      <c r="Z6" s="6" t="n">
        <f aca="false">(X6*1440+W6*4)/1440</f>
        <v>0.715508249206448</v>
      </c>
      <c r="AA6" s="1" t="n">
        <f aca="false">8*W6</f>
        <v>479.644339407363</v>
      </c>
      <c r="AB6" s="1" t="n">
        <f aca="false">MOD(E6*1440+V6+4*$B$3-60*$B$4,1440)</f>
        <v>649.490290846396</v>
      </c>
      <c r="AC6" s="1" t="n">
        <f aca="false">IF(AB6/4&lt;0,AB6/4+180,AB6/4-180)</f>
        <v>-17.627427288401</v>
      </c>
      <c r="AD6" s="1" t="n">
        <f aca="false">DEGREES(ACOS(SIN(RADIANS($B$2))*SIN(RADIANS(T6))+COS(RADIANS($B$2))*COS(RADIANS(T6))*COS(RADIANS(AC6))))</f>
        <v>75.8475005763989</v>
      </c>
      <c r="AE6" s="1" t="n">
        <f aca="false">90-AD6</f>
        <v>14.1524994236011</v>
      </c>
      <c r="AF6" s="1" t="n">
        <f aca="false">IF(AE6&gt;85,0,IF(AE6&gt;5,58.1/TAN(RADIANS(AE6))-0.07/POWER(TAN(RADIANS(AE6)),3)+0.000086/POWER(TAN(RADIANS(AE6)),5),IF(AE6&gt;-0.575,1735+AE6*(-518.2+AE6*(103.4+AE6*(-12.79+AE6*0.711))),-20.772/TAN(RADIANS(AE6)))))/3600</f>
        <v>0.0628139964325322</v>
      </c>
      <c r="AG6" s="1" t="n">
        <f aca="false">AE6+AF6</f>
        <v>14.2153134200336</v>
      </c>
      <c r="AH6" s="1" t="n">
        <f aca="false">IF(AC6&gt;0,MOD(DEGREES(ACOS(((SIN(RADIANS($B$2))*COS(RADIANS(AD6)))-SIN(RADIANS(T6)))/(COS(RADIANS($B$2))*SIN(RADIANS(AD6)))))+180,360),MOD(540-DEGREES(ACOS(((SIN(RADIANS($B$2))*COS(RADIANS(AD6)))-SIN(RADIANS(T6)))/(COS(RADIANS($B$2))*SIN(RADIANS(AD6))))),360))</f>
        <v>163.240128524717</v>
      </c>
    </row>
    <row r="7" customFormat="false" ht="15" hidden="false" customHeight="false" outlineLevel="0" collapsed="false">
      <c r="D7" s="5" t="n">
        <f aca="false">D6+1</f>
        <v>46028</v>
      </c>
      <c r="E7" s="6" t="n">
        <f aca="false">$B$5</f>
        <v>0.5</v>
      </c>
      <c r="F7" s="7" t="n">
        <f aca="false">D7+2415018.5+E7-$B$4/24</f>
        <v>2461046.95833333</v>
      </c>
      <c r="G7" s="8" t="n">
        <f aca="false">(F7-2451545)/36525</f>
        <v>0.260149441022135</v>
      </c>
      <c r="I7" s="1" t="n">
        <f aca="false">MOD(280.46646+G7*(36000.76983+G7*0.0003032),360)</f>
        <v>286.046628160937</v>
      </c>
      <c r="J7" s="1" t="n">
        <f aca="false">357.52911+G7*(35999.05029-0.0001537*G7)</f>
        <v>9722.66190986917</v>
      </c>
      <c r="K7" s="1" t="n">
        <f aca="false">0.016708634-G7*(0.000042037+0.0000001267*G7)</f>
        <v>0.0166976895231792</v>
      </c>
      <c r="L7" s="1" t="n">
        <f aca="false">SIN(RADIANS(J7))*(1.914602-G7*(0.004817+0.000014*G7))+SIN(RADIANS(2*J7))*(0.019993-0.000101*G7)+SIN(RADIANS(3*J7))*0.000289</f>
        <v>0.0907531841729294</v>
      </c>
      <c r="M7" s="1" t="n">
        <f aca="false">I7+L7</f>
        <v>286.13738134511</v>
      </c>
      <c r="N7" s="1" t="n">
        <f aca="false">J7+L7</f>
        <v>9722.75266305334</v>
      </c>
      <c r="O7" s="1" t="n">
        <f aca="false">(1.000001018*(1-K7*K7))/(1+K7*COS(RADIANS(N7)))</f>
        <v>0.983321945542794</v>
      </c>
      <c r="P7" s="1" t="n">
        <f aca="false">M7-0.00569-0.00478*SIN(RADIANS(125.04-1934.136*G7))</f>
        <v>286.133178313132</v>
      </c>
      <c r="Q7" s="1" t="n">
        <f aca="false">23+(26+((21.448-G7*(46.815+G7*(0.00059-G7*0.001813))))/60)/60</f>
        <v>23.4359080821969</v>
      </c>
      <c r="R7" s="1" t="n">
        <f aca="false">Q7+0.00256*COS(RADIANS(125.04-1934.136*G7))</f>
        <v>23.4383410635593</v>
      </c>
      <c r="S7" s="1" t="n">
        <f aca="false">DEGREES(ATAN2(COS(RADIANS(P7)),COS(RADIANS(R7))*SIN(RADIANS(P7))))</f>
        <v>-72.5011630513317</v>
      </c>
      <c r="T7" s="1" t="n">
        <f aca="false">DEGREES(ASIN(SIN(RADIANS(R7))*SIN(RADIANS(P7))))</f>
        <v>-22.4636638353918</v>
      </c>
      <c r="U7" s="1" t="n">
        <f aca="false">TAN(RADIANS(R7/2))*TAN(RADIANS(R7/2))</f>
        <v>0.0430309415400404</v>
      </c>
      <c r="V7" s="1" t="n">
        <f aca="false">4*DEGREES(U7*SIN(2*RADIANS(I7))-2*K7*SIN(RADIANS(J7))+4*K7*U7*SIN(RADIANS(J7))*COS(2*RADIANS(I7))-0.5*U7*U7*SIN(4*RADIANS(I7))-1.25*K7*K7*SIN(2*RADIANS(J7)))</f>
        <v>-5.81944467090768</v>
      </c>
      <c r="W7" s="1" t="n">
        <f aca="false">DEGREES(ACOS(COS(RADIANS(90.833))/(COS(RADIANS($B$2))*COS(RADIANS(T7)))-TAN(RADIANS($B$2))*TAN(RADIANS(T7))))</f>
        <v>60.1563214806078</v>
      </c>
      <c r="X7" s="6" t="n">
        <f aca="false">(720-4*$B$3-V7+$B$4*60)/1440</f>
        <v>0.549271225465908</v>
      </c>
      <c r="Y7" s="6" t="n">
        <f aca="false">(X7*1440-W7*4)/1440</f>
        <v>0.38217033246422</v>
      </c>
      <c r="Z7" s="6" t="n">
        <f aca="false">(X7*1440+W7*4)/1440</f>
        <v>0.716372118467596</v>
      </c>
      <c r="AA7" s="1" t="n">
        <f aca="false">8*W7</f>
        <v>481.250571844862</v>
      </c>
      <c r="AB7" s="1" t="n">
        <f aca="false">MOD(E7*1440+V7+4*$B$3-60*$B$4,1440)</f>
        <v>649.049435329092</v>
      </c>
      <c r="AC7" s="1" t="n">
        <f aca="false">IF(AB7/4&lt;0,AB7/4+180,AB7/4-180)</f>
        <v>-17.7376411677269</v>
      </c>
      <c r="AD7" s="1" t="n">
        <f aca="false">DEGREES(ACOS(SIN(RADIANS($B$2))*SIN(RADIANS(T7))+COS(RADIANS($B$2))*COS(RADIANS(T7))*COS(RADIANS(AC7))))</f>
        <v>75.7513361882069</v>
      </c>
      <c r="AE7" s="1" t="n">
        <f aca="false">90-AD7</f>
        <v>14.2486638117931</v>
      </c>
      <c r="AF7" s="1" t="n">
        <f aca="false">IF(AE7&gt;85,0,IF(AE7&gt;5,58.1/TAN(RADIANS(AE7))-0.07/POWER(TAN(RADIANS(AE7)),3)+0.000086/POWER(TAN(RADIANS(AE7)),5),IF(AE7&gt;-0.575,1735+AE7*(-518.2+AE7*(103.4+AE7*(-12.79+AE7*0.711))),-20.772/TAN(RADIANS(AE7)))))/3600</f>
        <v>0.0623884859638868</v>
      </c>
      <c r="AG7" s="1" t="n">
        <f aca="false">AE7+AF7</f>
        <v>14.311052297757</v>
      </c>
      <c r="AH7" s="1" t="n">
        <f aca="false">IF(AC7&gt;0,MOD(DEGREES(ACOS(((SIN(RADIANS($B$2))*COS(RADIANS(AD7)))-SIN(RADIANS(T7)))/(COS(RADIANS($B$2))*SIN(RADIANS(AD7)))))+180,360),MOD(540-DEGREES(ACOS(((SIN(RADIANS($B$2))*COS(RADIANS(AD7)))-SIN(RADIANS(T7)))/(COS(RADIANS($B$2))*SIN(RADIANS(AD7))))),360))</f>
        <v>163.113422092931</v>
      </c>
    </row>
    <row r="8" customFormat="false" ht="15" hidden="false" customHeight="false" outlineLevel="0" collapsed="false">
      <c r="D8" s="5" t="n">
        <f aca="false">D7+1</f>
        <v>46029</v>
      </c>
      <c r="E8" s="6" t="n">
        <f aca="false">$B$5</f>
        <v>0.5</v>
      </c>
      <c r="F8" s="7" t="n">
        <f aca="false">D8+2415018.5+E8-$B$4/24</f>
        <v>2461047.95833333</v>
      </c>
      <c r="G8" s="8" t="n">
        <f aca="false">(F8-2451545)/36525</f>
        <v>0.260176819530007</v>
      </c>
      <c r="I8" s="1" t="n">
        <f aca="false">MOD(280.46646+G8*(36000.76983+G8*0.0003032),360)</f>
        <v>287.03227552542</v>
      </c>
      <c r="J8" s="1" t="n">
        <f aca="false">357.52911+G8*(35999.05029-0.0001537*G8)</f>
        <v>9723.6475101487</v>
      </c>
      <c r="K8" s="1" t="n">
        <f aca="false">0.016708634-G8*(0.000042037+0.0000001267*G8)</f>
        <v>0.0166976883704639</v>
      </c>
      <c r="L8" s="1" t="n">
        <f aca="false">SIN(RADIANS(J8))*(1.914602-G8*(0.004817+0.000014*G8))+SIN(RADIANS(2*J8))*(0.019993-0.000101*G8)+SIN(RADIANS(3*J8))*0.000289</f>
        <v>0.12431369492217</v>
      </c>
      <c r="M8" s="1" t="n">
        <f aca="false">I8+L8</f>
        <v>287.156589220342</v>
      </c>
      <c r="N8" s="1" t="n">
        <f aca="false">J8+L8</f>
        <v>9723.77182384362</v>
      </c>
      <c r="O8" s="1" t="n">
        <f aca="false">(1.000001018*(1-K8*K8))/(1+K8*COS(RADIANS(N8)))</f>
        <v>0.983338294109967</v>
      </c>
      <c r="P8" s="1" t="n">
        <f aca="false">M8-0.00569-0.00478*SIN(RADIANS(125.04-1934.136*G8))</f>
        <v>287.152390386293</v>
      </c>
      <c r="Q8" s="1" t="n">
        <f aca="false">23+(26+((21.448-G8*(46.815+G8*(0.00059-G8*0.001813))))/60)/60</f>
        <v>23.4359077261627</v>
      </c>
      <c r="R8" s="1" t="n">
        <f aca="false">Q8+0.00256*COS(RADIANS(125.04-1934.136*G8))</f>
        <v>23.4383399704691</v>
      </c>
      <c r="S8" s="1" t="n">
        <f aca="false">DEGREES(ATAN2(COS(RADIANS(P8)),COS(RADIANS(R8))*SIN(RADIANS(P8))))</f>
        <v>-71.4071621771647</v>
      </c>
      <c r="T8" s="1" t="n">
        <f aca="false">DEGREES(ASIN(SIN(RADIANS(R8))*SIN(RADIANS(P8))))</f>
        <v>-22.3380785279968</v>
      </c>
      <c r="U8" s="1" t="n">
        <f aca="false">TAN(RADIANS(R8/2))*TAN(RADIANS(R8/2))</f>
        <v>0.0430309374122182</v>
      </c>
      <c r="V8" s="1" t="n">
        <f aca="false">4*DEGREES(U8*SIN(2*RADIANS(I8))-2*K8*SIN(RADIANS(J8))+4*K8*U8*SIN(RADIANS(J8))*COS(2*RADIANS(I8))-0.5*U8*U8*SIN(4*RADIANS(I8))-1.25*K8*K8*SIN(2*RADIANS(J8)))</f>
        <v>-6.25262824742937</v>
      </c>
      <c r="W8" s="1" t="n">
        <f aca="false">DEGREES(ACOS(COS(RADIANS(90.833))/(COS(RADIANS($B$2))*COS(RADIANS(T8)))-TAN(RADIANS($B$2))*TAN(RADIANS(T8))))</f>
        <v>60.3688388957075</v>
      </c>
      <c r="X8" s="6" t="n">
        <f aca="false">(720-4*$B$3-V8+$B$4*60)/1440</f>
        <v>0.549572047394048</v>
      </c>
      <c r="Y8" s="6" t="n">
        <f aca="false">(X8*1440-W8*4)/1440</f>
        <v>0.381880828239305</v>
      </c>
      <c r="Z8" s="6" t="n">
        <f aca="false">(X8*1440+W8*4)/1440</f>
        <v>0.717263266548791</v>
      </c>
      <c r="AA8" s="1" t="n">
        <f aca="false">8*W8</f>
        <v>482.95071116566</v>
      </c>
      <c r="AB8" s="1" t="n">
        <f aca="false">MOD(E8*1440+V8+4*$B$3-60*$B$4,1440)</f>
        <v>648.616251752571</v>
      </c>
      <c r="AC8" s="1" t="n">
        <f aca="false">IF(AB8/4&lt;0,AB8/4+180,AB8/4-180)</f>
        <v>-17.8459370618573</v>
      </c>
      <c r="AD8" s="1" t="n">
        <f aca="false">DEGREES(ACOS(SIN(RADIANS($B$2))*SIN(RADIANS(T8))+COS(RADIANS($B$2))*COS(RADIANS(T8))*COS(RADIANS(AC8))))</f>
        <v>75.6477559175634</v>
      </c>
      <c r="AE8" s="1" t="n">
        <f aca="false">90-AD8</f>
        <v>14.3522440824366</v>
      </c>
      <c r="AF8" s="1" t="n">
        <f aca="false">IF(AE8&gt;85,0,IF(AE8&gt;5,58.1/TAN(RADIANS(AE8))-0.07/POWER(TAN(RADIANS(AE8)),3)+0.000086/POWER(TAN(RADIANS(AE8)),5),IF(AE8&gt;-0.575,1735+AE8*(-518.2+AE8*(103.4+AE8*(-12.79+AE8*0.711))),-20.772/TAN(RADIANS(AE8)))))/3600</f>
        <v>0.0619360423969598</v>
      </c>
      <c r="AG8" s="1" t="n">
        <f aca="false">AE8+AF8</f>
        <v>14.4141801248335</v>
      </c>
      <c r="AH8" s="1" t="n">
        <f aca="false">IF(AC8&gt;0,MOD(DEGREES(ACOS(((SIN(RADIANS($B$2))*COS(RADIANS(AD8)))-SIN(RADIANS(T8)))/(COS(RADIANS($B$2))*SIN(RADIANS(AD8)))))+180,360),MOD(540-DEGREES(ACOS(((SIN(RADIANS($B$2))*COS(RADIANS(AD8)))-SIN(RADIANS(T8)))/(COS(RADIANS($B$2))*SIN(RADIANS(AD8))))),360))</f>
        <v>162.986746776812</v>
      </c>
    </row>
    <row r="9" customFormat="false" ht="15" hidden="false" customHeight="false" outlineLevel="0" collapsed="false">
      <c r="D9" s="5" t="n">
        <f aca="false">D8+1</f>
        <v>46030</v>
      </c>
      <c r="E9" s="6" t="n">
        <f aca="false">$B$5</f>
        <v>0.5</v>
      </c>
      <c r="F9" s="7" t="n">
        <f aca="false">D9+2415018.5+E9-$B$4/24</f>
        <v>2461048.95833333</v>
      </c>
      <c r="G9" s="8" t="n">
        <f aca="false">(F9-2451545)/36525</f>
        <v>0.260204198037878</v>
      </c>
      <c r="I9" s="1" t="n">
        <f aca="false">MOD(280.46646+G9*(36000.76983+G9*0.0003032),360)</f>
        <v>288.017922889905</v>
      </c>
      <c r="J9" s="1" t="n">
        <f aca="false">357.52911+G9*(35999.05029-0.0001537*G9)</f>
        <v>9724.63311042824</v>
      </c>
      <c r="K9" s="1" t="n">
        <f aca="false">0.016708634-G9*(0.000042037+0.0000001267*G9)</f>
        <v>0.0166976872177484</v>
      </c>
      <c r="L9" s="1" t="n">
        <f aca="false">SIN(RADIANS(J9))*(1.914602-G9*(0.004817+0.000014*G9))+SIN(RADIANS(2*J9))*(0.019993-0.000101*G9)+SIN(RADIANS(3*J9))*0.000289</f>
        <v>0.157835036227541</v>
      </c>
      <c r="M9" s="1" t="n">
        <f aca="false">I9+L9</f>
        <v>288.175757926133</v>
      </c>
      <c r="N9" s="1" t="n">
        <f aca="false">J9+L9</f>
        <v>9724.79094546447</v>
      </c>
      <c r="O9" s="1" t="n">
        <f aca="false">(1.000001018*(1-K9*K9))/(1+K9*COS(RADIANS(N9)))</f>
        <v>0.983359741314375</v>
      </c>
      <c r="P9" s="1" t="n">
        <f aca="false">M9-0.00569-0.00478*SIN(RADIANS(125.04-1934.136*G9))</f>
        <v>288.171563288739</v>
      </c>
      <c r="Q9" s="1" t="n">
        <f aca="false">23+(26+((21.448-G9*(46.815+G9*(0.00059-G9*0.001813))))/60)/60</f>
        <v>23.4359073701285</v>
      </c>
      <c r="R9" s="1" t="n">
        <f aca="false">Q9+0.00256*COS(RADIANS(125.04-1934.136*G9))</f>
        <v>23.4383388753013</v>
      </c>
      <c r="S9" s="1" t="n">
        <f aca="false">DEGREES(ATAN2(COS(RADIANS(P9)),COS(RADIANS(R9))*SIN(RADIANS(P9))))</f>
        <v>-70.3152293773423</v>
      </c>
      <c r="T9" s="1" t="n">
        <f aca="false">DEGREES(ASIN(SIN(RADIANS(R9))*SIN(RADIANS(P9))))</f>
        <v>-22.2051686759902</v>
      </c>
      <c r="U9" s="1" t="n">
        <f aca="false">TAN(RADIANS(R9/2))*TAN(RADIANS(R9/2))</f>
        <v>0.0430309332765508</v>
      </c>
      <c r="V9" s="1" t="n">
        <f aca="false">4*DEGREES(U9*SIN(2*RADIANS(I9))-2*K9*SIN(RADIANS(J9))+4*K9*U9*SIN(RADIANS(J9))*COS(2*RADIANS(I9))-0.5*U9*U9*SIN(4*RADIANS(I9))-1.25*K9*K9*SIN(2*RADIANS(J9)))</f>
        <v>-6.67769827560418</v>
      </c>
      <c r="W9" s="1" t="n">
        <f aca="false">DEGREES(ACOS(COS(RADIANS(90.833))/(COS(RADIANS($B$2))*COS(RADIANS(T9)))-TAN(RADIANS($B$2))*TAN(RADIANS(T9))))</f>
        <v>60.5928573827991</v>
      </c>
      <c r="X9" s="6" t="n">
        <f aca="false">(720-4*$B$3-V9+$B$4*60)/1440</f>
        <v>0.549867234913614</v>
      </c>
      <c r="Y9" s="6" t="n">
        <f aca="false">(X9*1440-W9*4)/1440</f>
        <v>0.381553742183617</v>
      </c>
      <c r="Z9" s="6" t="n">
        <f aca="false">(X9*1440+W9*4)/1440</f>
        <v>0.718180727643611</v>
      </c>
      <c r="AA9" s="1" t="n">
        <f aca="false">8*W9</f>
        <v>484.742859062392</v>
      </c>
      <c r="AB9" s="1" t="n">
        <f aca="false">MOD(E9*1440+V9+4*$B$3-60*$B$4,1440)</f>
        <v>648.191181724396</v>
      </c>
      <c r="AC9" s="1" t="n">
        <f aca="false">IF(AB9/4&lt;0,AB9/4+180,AB9/4-180)</f>
        <v>-17.952204568901</v>
      </c>
      <c r="AD9" s="1" t="n">
        <f aca="false">DEGREES(ACOS(SIN(RADIANS($B$2))*SIN(RADIANS(T9))+COS(RADIANS($B$2))*COS(RADIANS(T9))*COS(RADIANS(AC9))))</f>
        <v>75.5367978895958</v>
      </c>
      <c r="AE9" s="1" t="n">
        <f aca="false">90-AD9</f>
        <v>14.4632021104042</v>
      </c>
      <c r="AF9" s="1" t="n">
        <f aca="false">IF(AE9&gt;85,0,IF(AE9&gt;5,58.1/TAN(RADIANS(AE9))-0.07/POWER(TAN(RADIANS(AE9)),3)+0.000086/POWER(TAN(RADIANS(AE9)),5),IF(AE9&gt;-0.575,1735+AE9*(-518.2+AE9*(103.4+AE9*(-12.79+AE9*0.711))),-20.772/TAN(RADIANS(AE9)))))/3600</f>
        <v>0.0614580046404106</v>
      </c>
      <c r="AG9" s="1" t="n">
        <f aca="false">AE9+AF9</f>
        <v>14.5246601150446</v>
      </c>
      <c r="AH9" s="1" t="n">
        <f aca="false">IF(AC9&gt;0,MOD(DEGREES(ACOS(((SIN(RADIANS($B$2))*COS(RADIANS(AD9)))-SIN(RADIANS(T9)))/(COS(RADIANS($B$2))*SIN(RADIANS(AD9)))))+180,360),MOD(540-DEGREES(ACOS(((SIN(RADIANS($B$2))*COS(RADIANS(AD9)))-SIN(RADIANS(T9)))/(COS(RADIANS($B$2))*SIN(RADIANS(AD9))))),360))</f>
        <v>162.860194063328</v>
      </c>
    </row>
    <row r="10" customFormat="false" ht="15" hidden="false" customHeight="false" outlineLevel="0" collapsed="false">
      <c r="D10" s="5" t="n">
        <f aca="false">D9+1</f>
        <v>46031</v>
      </c>
      <c r="E10" s="6" t="n">
        <f aca="false">$B$5</f>
        <v>0.5</v>
      </c>
      <c r="F10" s="7" t="n">
        <f aca="false">D10+2415018.5+E10-$B$4/24</f>
        <v>2461049.95833333</v>
      </c>
      <c r="G10" s="8" t="n">
        <f aca="false">(F10-2451545)/36525</f>
        <v>0.260231576545749</v>
      </c>
      <c r="I10" s="1" t="n">
        <f aca="false">MOD(280.46646+G10*(36000.76983+G10*0.0003032),360)</f>
        <v>289.00357025439</v>
      </c>
      <c r="J10" s="1" t="n">
        <f aca="false">357.52911+G10*(35999.05029-0.0001537*G10)</f>
        <v>9725.61871070777</v>
      </c>
      <c r="K10" s="1" t="n">
        <f aca="false">0.016708634-G10*(0.000042037+0.0000001267*G10)</f>
        <v>0.0166976860650328</v>
      </c>
      <c r="L10" s="1" t="n">
        <f aca="false">SIN(RADIANS(J10))*(1.914602-G10*(0.004817+0.000014*G10))+SIN(RADIANS(2*J10))*(0.019993-0.000101*G10)+SIN(RADIANS(3*J10))*0.000289</f>
        <v>0.191306651302508</v>
      </c>
      <c r="M10" s="1" t="n">
        <f aca="false">I10+L10</f>
        <v>289.194876905693</v>
      </c>
      <c r="N10" s="1" t="n">
        <f aca="false">J10+L10</f>
        <v>9725.81001735908</v>
      </c>
      <c r="O10" s="1" t="n">
        <f aca="false">(1.000001018*(1-K10*K10))/(1+K10*COS(RADIANS(N10)))</f>
        <v>0.983386280147998</v>
      </c>
      <c r="P10" s="1" t="n">
        <f aca="false">M10-0.00569-0.00478*SIN(RADIANS(125.04-1934.136*G10))</f>
        <v>289.190686463677</v>
      </c>
      <c r="Q10" s="1" t="n">
        <f aca="false">23+(26+((21.448-G10*(46.815+G10*(0.00059-G10*0.001813))))/60)/60</f>
        <v>23.4359070140943</v>
      </c>
      <c r="R10" s="1" t="n">
        <f aca="false">Q10+0.00256*COS(RADIANS(125.04-1934.136*G10))</f>
        <v>23.4383377780566</v>
      </c>
      <c r="S10" s="1" t="n">
        <f aca="false">DEGREES(ATAN2(COS(RADIANS(P10)),COS(RADIANS(R10))*SIN(RADIANS(P10))))</f>
        <v>-69.2254719483591</v>
      </c>
      <c r="T10" s="1" t="n">
        <f aca="false">DEGREES(ASIN(SIN(RADIANS(R10))*SIN(RADIANS(P10))))</f>
        <v>-22.0649987431423</v>
      </c>
      <c r="U10" s="1" t="n">
        <f aca="false">TAN(RADIANS(R10/2))*TAN(RADIANS(R10/2))</f>
        <v>0.0430309291330404</v>
      </c>
      <c r="V10" s="1" t="n">
        <f aca="false">4*DEGREES(U10*SIN(2*RADIANS(I10))-2*K10*SIN(RADIANS(J10))+4*K10*U10*SIN(RADIANS(J10))*COS(2*RADIANS(I10))-0.5*U10*U10*SIN(4*RADIANS(I10))-1.25*K10*K10*SIN(2*RADIANS(J10)))</f>
        <v>-7.09422676888424</v>
      </c>
      <c r="W10" s="1" t="n">
        <f aca="false">DEGREES(ACOS(COS(RADIANS(90.833))/(COS(RADIANS($B$2))*COS(RADIANS(T10)))-TAN(RADIANS($B$2))*TAN(RADIANS(T10))))</f>
        <v>60.8281312199585</v>
      </c>
      <c r="X10" s="6" t="n">
        <f aca="false">(720-4*$B$3-V10+$B$4*60)/1440</f>
        <v>0.550156490811725</v>
      </c>
      <c r="Y10" s="6" t="n">
        <f aca="false">(X10*1440-W10*4)/1440</f>
        <v>0.381189459645174</v>
      </c>
      <c r="Z10" s="6" t="n">
        <f aca="false">(X10*1440+W10*4)/1440</f>
        <v>0.719123521978276</v>
      </c>
      <c r="AA10" s="1" t="n">
        <f aca="false">8*W10</f>
        <v>486.625049759668</v>
      </c>
      <c r="AB10" s="1" t="n">
        <f aca="false">MOD(E10*1440+V10+4*$B$3-60*$B$4,1440)</f>
        <v>647.774653231116</v>
      </c>
      <c r="AC10" s="1" t="n">
        <f aca="false">IF(AB10/4&lt;0,AB10/4+180,AB10/4-180)</f>
        <v>-18.0563366922211</v>
      </c>
      <c r="AD10" s="1" t="n">
        <f aca="false">DEGREES(ACOS(SIN(RADIANS($B$2))*SIN(RADIANS(T10))+COS(RADIANS($B$2))*COS(RADIANS(T10))*COS(RADIANS(AC10))))</f>
        <v>75.4185035157166</v>
      </c>
      <c r="AE10" s="1" t="n">
        <f aca="false">90-AD10</f>
        <v>14.5814964842834</v>
      </c>
      <c r="AF10" s="1" t="n">
        <f aca="false">IF(AE10&gt;85,0,IF(AE10&gt;5,58.1/TAN(RADIANS(AE10))-0.07/POWER(TAN(RADIANS(AE10)),3)+0.000086/POWER(TAN(RADIANS(AE10)),5),IF(AE10&gt;-0.575,1735+AE10*(-518.2+AE10*(103.4+AE10*(-12.79+AE10*0.711))),-20.772/TAN(RADIANS(AE10)))))/3600</f>
        <v>0.0609557561978917</v>
      </c>
      <c r="AG10" s="1" t="n">
        <f aca="false">AE10+AF10</f>
        <v>14.6424522404813</v>
      </c>
      <c r="AH10" s="1" t="n">
        <f aca="false">IF(AC10&gt;0,MOD(DEGREES(ACOS(((SIN(RADIANS($B$2))*COS(RADIANS(AD10)))-SIN(RADIANS(T10)))/(COS(RADIANS($B$2))*SIN(RADIANS(AD10)))))+180,360),MOD(540-DEGREES(ACOS(((SIN(RADIANS($B$2))*COS(RADIANS(AD10)))-SIN(RADIANS(T10)))/(COS(RADIANS($B$2))*SIN(RADIANS(AD10))))),360))</f>
        <v>162.733854272851</v>
      </c>
    </row>
    <row r="11" customFormat="false" ht="15" hidden="false" customHeight="false" outlineLevel="0" collapsed="false">
      <c r="D11" s="5" t="n">
        <f aca="false">D10+1</f>
        <v>46032</v>
      </c>
      <c r="E11" s="6" t="n">
        <f aca="false">$B$5</f>
        <v>0.5</v>
      </c>
      <c r="F11" s="7" t="n">
        <f aca="false">D11+2415018.5+E11-$B$4/24</f>
        <v>2461050.95833333</v>
      </c>
      <c r="G11" s="8" t="n">
        <f aca="false">(F11-2451545)/36525</f>
        <v>0.260258955053621</v>
      </c>
      <c r="I11" s="1" t="n">
        <f aca="false">MOD(280.46646+G11*(36000.76983+G11*0.0003032),360)</f>
        <v>289.989217618875</v>
      </c>
      <c r="J11" s="1" t="n">
        <f aca="false">357.52911+G11*(35999.05029-0.0001537*G11)</f>
        <v>9726.60431098731</v>
      </c>
      <c r="K11" s="1" t="n">
        <f aca="false">0.016708634-G11*(0.000042037+0.0000001267*G11)</f>
        <v>0.0166976849123169</v>
      </c>
      <c r="L11" s="1" t="n">
        <f aca="false">SIN(RADIANS(J11))*(1.914602-G11*(0.004817+0.000014*G11))+SIN(RADIANS(2*J11))*(0.019993-0.000101*G11)+SIN(RADIANS(3*J11))*0.000289</f>
        <v>0.224718001891531</v>
      </c>
      <c r="M11" s="1" t="n">
        <f aca="false">I11+L11</f>
        <v>290.213935620767</v>
      </c>
      <c r="N11" s="1" t="n">
        <f aca="false">J11+L11</f>
        <v>9726.8290289892</v>
      </c>
      <c r="O11" s="1" t="n">
        <f aca="false">(1.000001018*(1-K11*K11))/(1+K11*COS(RADIANS(N11)))</f>
        <v>0.98341790194051</v>
      </c>
      <c r="P11" s="1" t="n">
        <f aca="false">M11-0.00569-0.00478*SIN(RADIANS(125.04-1934.136*G11))</f>
        <v>290.209749372849</v>
      </c>
      <c r="Q11" s="1" t="n">
        <f aca="false">23+(26+((21.448-G11*(46.815+G11*(0.00059-G11*0.001813))))/60)/60</f>
        <v>23.4359066580601</v>
      </c>
      <c r="R11" s="1" t="n">
        <f aca="false">Q11+0.00256*COS(RADIANS(125.04-1934.136*G11))</f>
        <v>23.4383366787356</v>
      </c>
      <c r="S11" s="1" t="n">
        <f aca="false">DEGREES(ATAN2(COS(RADIANS(P11)),COS(RADIANS(R11))*SIN(RADIANS(P11))))</f>
        <v>-68.1379932174692</v>
      </c>
      <c r="T11" s="1" t="n">
        <f aca="false">DEGREES(ASIN(SIN(RADIANS(R11))*SIN(RADIANS(P11))))</f>
        <v>-21.9176364462977</v>
      </c>
      <c r="U11" s="1" t="n">
        <f aca="false">TAN(RADIANS(R11/2))*TAN(RADIANS(R11/2))</f>
        <v>0.0430309249816896</v>
      </c>
      <c r="V11" s="1" t="n">
        <f aca="false">4*DEGREES(U11*SIN(2*RADIANS(I11))-2*K11*SIN(RADIANS(J11))+4*K11*U11*SIN(RADIANS(J11))*COS(2*RADIANS(I11))-0.5*U11*U11*SIN(4*RADIANS(I11))-1.25*K11*K11*SIN(2*RADIANS(J11)))</f>
        <v>-7.50179997044995</v>
      </c>
      <c r="W11" s="1" t="n">
        <f aca="false">DEGREES(ACOS(COS(RADIANS(90.833))/(COS(RADIANS($B$2))*COS(RADIANS(T11)))-TAN(RADIANS($B$2))*TAN(RADIANS(T11))))</f>
        <v>61.0744071753497</v>
      </c>
      <c r="X11" s="6" t="n">
        <f aca="false">(720-4*$B$3-V11+$B$4*60)/1440</f>
        <v>0.550439527757257</v>
      </c>
      <c r="Y11" s="6" t="n">
        <f aca="false">(X11*1440-W11*4)/1440</f>
        <v>0.380788396714619</v>
      </c>
      <c r="Z11" s="6" t="n">
        <f aca="false">(X11*1440+W11*4)/1440</f>
        <v>0.720090658799895</v>
      </c>
      <c r="AA11" s="1" t="n">
        <f aca="false">8*W11</f>
        <v>488.595257402798</v>
      </c>
      <c r="AB11" s="1" t="n">
        <f aca="false">MOD(E11*1440+V11+4*$B$3-60*$B$4,1440)</f>
        <v>647.36708002955</v>
      </c>
      <c r="AC11" s="1" t="n">
        <f aca="false">IF(AB11/4&lt;0,AB11/4+180,AB11/4-180)</f>
        <v>-18.1582299926125</v>
      </c>
      <c r="AD11" s="1" t="n">
        <f aca="false">DEGREES(ACOS(SIN(RADIANS($B$2))*SIN(RADIANS(T11))+COS(RADIANS($B$2))*COS(RADIANS(T11))*COS(RADIANS(AC11))))</f>
        <v>75.2929174454296</v>
      </c>
      <c r="AE11" s="1" t="n">
        <f aca="false">90-AD11</f>
        <v>14.7070825545704</v>
      </c>
      <c r="AF11" s="1" t="n">
        <f aca="false">IF(AE11&gt;85,0,IF(AE11&gt;5,58.1/TAN(RADIANS(AE11))-0.07/POWER(TAN(RADIANS(AE11)),3)+0.000086/POWER(TAN(RADIANS(AE11)),5),IF(AE11&gt;-0.575,1735+AE11*(-518.2+AE11*(103.4+AE11*(-12.79+AE11*0.711))),-20.772/TAN(RADIANS(AE11)))))/3600</f>
        <v>0.0604307158163575</v>
      </c>
      <c r="AG11" s="1" t="n">
        <f aca="false">AE11+AF11</f>
        <v>14.7675132703868</v>
      </c>
      <c r="AH11" s="1" t="n">
        <f aca="false">IF(AC11&gt;0,MOD(DEGREES(ACOS(((SIN(RADIANS($B$2))*COS(RADIANS(AD11)))-SIN(RADIANS(T11)))/(COS(RADIANS($B$2))*SIN(RADIANS(AD11)))))+180,360),MOD(540-DEGREES(ACOS(((SIN(RADIANS($B$2))*COS(RADIANS(AD11)))-SIN(RADIANS(T11)))/(COS(RADIANS($B$2))*SIN(RADIANS(AD11))))),360))</f>
        <v>162.607816459516</v>
      </c>
    </row>
    <row r="12" customFormat="false" ht="15" hidden="false" customHeight="false" outlineLevel="0" collapsed="false">
      <c r="D12" s="5" t="n">
        <f aca="false">D11+1</f>
        <v>46033</v>
      </c>
      <c r="E12" s="6" t="n">
        <f aca="false">$B$5</f>
        <v>0.5</v>
      </c>
      <c r="F12" s="7" t="n">
        <f aca="false">D12+2415018.5+E12-$B$4/24</f>
        <v>2461051.95833333</v>
      </c>
      <c r="G12" s="8" t="n">
        <f aca="false">(F12-2451545)/36525</f>
        <v>0.260286333561492</v>
      </c>
      <c r="I12" s="1" t="n">
        <f aca="false">MOD(280.46646+G12*(36000.76983+G12*0.0003032),360)</f>
        <v>290.97486498336</v>
      </c>
      <c r="J12" s="1" t="n">
        <f aca="false">357.52911+G12*(35999.05029-0.0001537*G12)</f>
        <v>9727.58991126684</v>
      </c>
      <c r="K12" s="1" t="n">
        <f aca="false">0.016708634-G12*(0.000042037+0.0000001267*G12)</f>
        <v>0.0166976837596009</v>
      </c>
      <c r="L12" s="1" t="n">
        <f aca="false">SIN(RADIANS(J12))*(1.914602-G12*(0.004817+0.000014*G12))+SIN(RADIANS(2*J12))*(0.019993-0.000101*G12)+SIN(RADIANS(3*J12))*0.000289</f>
        <v>0.258058572188573</v>
      </c>
      <c r="M12" s="1" t="n">
        <f aca="false">I12+L12</f>
        <v>291.232923555549</v>
      </c>
      <c r="N12" s="1" t="n">
        <f aca="false">J12+L12</f>
        <v>9727.84796983903</v>
      </c>
      <c r="O12" s="1" t="n">
        <f aca="false">(1.000001018*(1-K12*K12))/(1+K12*COS(RADIANS(N12)))</f>
        <v>0.983454596362902</v>
      </c>
      <c r="P12" s="1" t="n">
        <f aca="false">M12-0.00569-0.00478*SIN(RADIANS(125.04-1934.136*G12))</f>
        <v>291.228741500443</v>
      </c>
      <c r="Q12" s="1" t="n">
        <f aca="false">23+(26+((21.448-G12*(46.815+G12*(0.00059-G12*0.001813))))/60)/60</f>
        <v>23.4359063020259</v>
      </c>
      <c r="R12" s="1" t="n">
        <f aca="false">Q12+0.00256*COS(RADIANS(125.04-1934.136*G12))</f>
        <v>23.4383355773389</v>
      </c>
      <c r="S12" s="1" t="n">
        <f aca="false">DEGREES(ATAN2(COS(RADIANS(P12)),COS(RADIANS(R12))*SIN(RADIANS(P12))))</f>
        <v>-67.0528924048984</v>
      </c>
      <c r="T12" s="1" t="n">
        <f aca="false">DEGREES(ASIN(SIN(RADIANS(R12))*SIN(RADIANS(P12))))</f>
        <v>-21.7631526537474</v>
      </c>
      <c r="U12" s="1" t="n">
        <f aca="false">TAN(RADIANS(R12/2))*TAN(RADIANS(R12/2))</f>
        <v>0.0430309208225007</v>
      </c>
      <c r="V12" s="1" t="n">
        <f aca="false">4*DEGREES(U12*SIN(2*RADIANS(I12))-2*K12*SIN(RADIANS(J12))+4*K12*U12*SIN(RADIANS(J12))*COS(2*RADIANS(I12))-0.5*U12*U12*SIN(4*RADIANS(I12))-1.25*K12*K12*SIN(2*RADIANS(J12)))</f>
        <v>-7.90001892680206</v>
      </c>
      <c r="W12" s="1" t="n">
        <f aca="false">DEGREES(ACOS(COS(RADIANS(90.833))/(COS(RADIANS($B$2))*COS(RADIANS(T12)))-TAN(RADIANS($B$2))*TAN(RADIANS(T12))))</f>
        <v>61.3314254279869</v>
      </c>
      <c r="X12" s="6" t="n">
        <f aca="false">(720-4*$B$3-V12+$B$4*60)/1440</f>
        <v>0.550716068699168</v>
      </c>
      <c r="Y12" s="6" t="n">
        <f aca="false">(X12*1440-W12*4)/1440</f>
        <v>0.380350998065871</v>
      </c>
      <c r="Z12" s="6" t="n">
        <f aca="false">(X12*1440+W12*4)/1440</f>
        <v>0.721081139332465</v>
      </c>
      <c r="AA12" s="1" t="n">
        <f aca="false">8*W12</f>
        <v>490.651403423896</v>
      </c>
      <c r="AB12" s="1" t="n">
        <f aca="false">MOD(E12*1440+V12+4*$B$3-60*$B$4,1440)</f>
        <v>646.968861073198</v>
      </c>
      <c r="AC12" s="1" t="n">
        <f aca="false">IF(AB12/4&lt;0,AB12/4+180,AB12/4-180)</f>
        <v>-18.2577847317005</v>
      </c>
      <c r="AD12" s="1" t="n">
        <f aca="false">DEGREES(ACOS(SIN(RADIANS($B$2))*SIN(RADIANS(T12))+COS(RADIANS($B$2))*COS(RADIANS(T12))*COS(RADIANS(AC12))))</f>
        <v>75.1600875155853</v>
      </c>
      <c r="AE12" s="1" t="n">
        <f aca="false">90-AD12</f>
        <v>14.8399124844148</v>
      </c>
      <c r="AF12" s="1" t="n">
        <f aca="false">IF(AE12&gt;85,0,IF(AE12&gt;5,58.1/TAN(RADIANS(AE12))-0.07/POWER(TAN(RADIANS(AE12)),3)+0.000086/POWER(TAN(RADIANS(AE12)),5),IF(AE12&gt;-0.575,1735+AE12*(-518.2+AE12*(103.4+AE12*(-12.79+AE12*0.711))),-20.772/TAN(RADIANS(AE12)))))/3600</f>
        <v>0.0598843282817272</v>
      </c>
      <c r="AG12" s="1" t="n">
        <f aca="false">AE12+AF12</f>
        <v>14.8997968126965</v>
      </c>
      <c r="AH12" s="1" t="n">
        <f aca="false">IF(AC12&gt;0,MOD(DEGREES(ACOS(((SIN(RADIANS($B$2))*COS(RADIANS(AD12)))-SIN(RADIANS(T12)))/(COS(RADIANS($B$2))*SIN(RADIANS(AD12)))))+180,360),MOD(540-DEGREES(ACOS(((SIN(RADIANS($B$2))*COS(RADIANS(AD12)))-SIN(RADIANS(T12)))/(COS(RADIANS($B$2))*SIN(RADIANS(AD12))))),360))</f>
        <v>162.482168311577</v>
      </c>
    </row>
    <row r="13" customFormat="false" ht="15" hidden="false" customHeight="false" outlineLevel="0" collapsed="false">
      <c r="D13" s="5" t="n">
        <f aca="false">D12+1</f>
        <v>46034</v>
      </c>
      <c r="E13" s="6" t="n">
        <f aca="false">$B$5</f>
        <v>0.5</v>
      </c>
      <c r="F13" s="7" t="n">
        <f aca="false">D13+2415018.5+E13-$B$4/24</f>
        <v>2461052.95833333</v>
      </c>
      <c r="G13" s="8" t="n">
        <f aca="false">(F13-2451545)/36525</f>
        <v>0.260313712069363</v>
      </c>
      <c r="I13" s="1" t="n">
        <f aca="false">MOD(280.46646+G13*(36000.76983+G13*0.0003032),360)</f>
        <v>291.960512347845</v>
      </c>
      <c r="J13" s="1" t="n">
        <f aca="false">357.52911+G13*(35999.05029-0.0001537*G13)</f>
        <v>9728.57551154638</v>
      </c>
      <c r="K13" s="1" t="n">
        <f aca="false">0.016708634-G13*(0.000042037+0.0000001267*G13)</f>
        <v>0.0166976826068847</v>
      </c>
      <c r="L13" s="1" t="n">
        <f aca="false">SIN(RADIANS(J13))*(1.914602-G13*(0.004817+0.000014*G13))+SIN(RADIANS(2*J13))*(0.019993-0.000101*G13)+SIN(RADIANS(3*J13))*0.000289</f>
        <v>0.291317872743315</v>
      </c>
      <c r="M13" s="1" t="n">
        <f aca="false">I13+L13</f>
        <v>292.251830220588</v>
      </c>
      <c r="N13" s="1" t="n">
        <f aca="false">J13+L13</f>
        <v>9728.86682941912</v>
      </c>
      <c r="O13" s="1" t="n">
        <f aca="false">(1.000001018*(1-K13*K13))/(1+K13*COS(RADIANS(N13)))</f>
        <v>0.983496351431802</v>
      </c>
      <c r="P13" s="1" t="n">
        <f aca="false">M13-0.00569-0.00478*SIN(RADIANS(125.04-1934.136*G13))</f>
        <v>292.247652357008</v>
      </c>
      <c r="Q13" s="1" t="n">
        <f aca="false">23+(26+((21.448-G13*(46.815+G13*(0.00059-G13*0.001813))))/60)/60</f>
        <v>23.4359059459917</v>
      </c>
      <c r="R13" s="1" t="n">
        <f aca="false">Q13+0.00256*COS(RADIANS(125.04-1934.136*G13))</f>
        <v>23.4383344738672</v>
      </c>
      <c r="S13" s="1" t="n">
        <f aca="false">DEGREES(ATAN2(COS(RADIANS(P13)),COS(RADIANS(R13))*SIN(RADIANS(P13))))</f>
        <v>-65.9702644990593</v>
      </c>
      <c r="T13" s="1" t="n">
        <f aca="false">DEGREES(ASIN(SIN(RADIANS(R13))*SIN(RADIANS(P13))))</f>
        <v>-21.6016212806197</v>
      </c>
      <c r="U13" s="1" t="n">
        <f aca="false">TAN(RADIANS(R13/2))*TAN(RADIANS(R13/2))</f>
        <v>0.043030916655476</v>
      </c>
      <c r="V13" s="1" t="n">
        <f aca="false">4*DEGREES(U13*SIN(2*RADIANS(I13))-2*K13*SIN(RADIANS(J13))+4*K13*U13*SIN(RADIANS(J13))*COS(2*RADIANS(I13))-0.5*U13*U13*SIN(4*RADIANS(I13))-1.25*K13*K13*SIN(2*RADIANS(J13)))</f>
        <v>-8.28850002512451</v>
      </c>
      <c r="W13" s="1" t="n">
        <f aca="false">DEGREES(ACOS(COS(RADIANS(90.833))/(COS(RADIANS($B$2))*COS(RADIANS(T13)))-TAN(RADIANS($B$2))*TAN(RADIANS(T13))))</f>
        <v>61.5989204797357</v>
      </c>
      <c r="X13" s="6" t="n">
        <f aca="false">(720-4*$B$3-V13+$B$4*60)/1440</f>
        <v>0.55098584723967</v>
      </c>
      <c r="Y13" s="6" t="n">
        <f aca="false">(X13*1440-W13*4)/1440</f>
        <v>0.37987773479596</v>
      </c>
      <c r="Z13" s="6" t="n">
        <f aca="false">(X13*1440+W13*4)/1440</f>
        <v>0.72209395968338</v>
      </c>
      <c r="AA13" s="1" t="n">
        <f aca="false">8*W13</f>
        <v>492.791363837886</v>
      </c>
      <c r="AB13" s="1" t="n">
        <f aca="false">MOD(E13*1440+V13+4*$B$3-60*$B$4,1440)</f>
        <v>646.580379974875</v>
      </c>
      <c r="AC13" s="1" t="n">
        <f aca="false">IF(AB13/4&lt;0,AB13/4+180,AB13/4-180)</f>
        <v>-18.3549050062811</v>
      </c>
      <c r="AD13" s="1" t="n">
        <f aca="false">DEGREES(ACOS(SIN(RADIANS($B$2))*SIN(RADIANS(T13))+COS(RADIANS($B$2))*COS(RADIANS(T13))*COS(RADIANS(AC13))))</f>
        <v>75.0200646972618</v>
      </c>
      <c r="AE13" s="1" t="n">
        <f aca="false">90-AD13</f>
        <v>14.9799353027382</v>
      </c>
      <c r="AF13" s="1" t="n">
        <f aca="false">IF(AE13&gt;85,0,IF(AE13&gt;5,58.1/TAN(RADIANS(AE13))-0.07/POWER(TAN(RADIANS(AE13)),3)+0.000086/POWER(TAN(RADIANS(AE13)),5),IF(AE13&gt;-0.575,1735+AE13*(-518.2+AE13*(103.4+AE13*(-12.79+AE13*0.711))),-20.772/TAN(RADIANS(AE13)))))/3600</f>
        <v>0.0593180554579219</v>
      </c>
      <c r="AG13" s="1" t="n">
        <f aca="false">AE13+AF13</f>
        <v>15.0392533581961</v>
      </c>
      <c r="AH13" s="1" t="n">
        <f aca="false">IF(AC13&gt;0,MOD(DEGREES(ACOS(((SIN(RADIANS($B$2))*COS(RADIANS(AD13)))-SIN(RADIANS(T13)))/(COS(RADIANS($B$2))*SIN(RADIANS(AD13)))))+180,360),MOD(540-DEGREES(ACOS(((SIN(RADIANS($B$2))*COS(RADIANS(AD13)))-SIN(RADIANS(T13)))/(COS(RADIANS($B$2))*SIN(RADIANS(AD13))))),360))</f>
        <v>162.356996051977</v>
      </c>
    </row>
    <row r="14" customFormat="false" ht="15" hidden="false" customHeight="false" outlineLevel="0" collapsed="false">
      <c r="D14" s="5" t="n">
        <f aca="false">D13+1</f>
        <v>46035</v>
      </c>
      <c r="E14" s="6" t="n">
        <f aca="false">$B$5</f>
        <v>0.5</v>
      </c>
      <c r="F14" s="7" t="n">
        <f aca="false">D14+2415018.5+E14-$B$4/24</f>
        <v>2461053.95833333</v>
      </c>
      <c r="G14" s="8" t="n">
        <f aca="false">(F14-2451545)/36525</f>
        <v>0.260341090577235</v>
      </c>
      <c r="I14" s="1" t="n">
        <f aca="false">MOD(280.46646+G14*(36000.76983+G14*0.0003032),360)</f>
        <v>292.946159712332</v>
      </c>
      <c r="J14" s="1" t="n">
        <f aca="false">357.52911+G14*(35999.05029-0.0001537*G14)</f>
        <v>9729.56111182591</v>
      </c>
      <c r="K14" s="1" t="n">
        <f aca="false">0.016708634-G14*(0.000042037+0.0000001267*G14)</f>
        <v>0.0166976814541683</v>
      </c>
      <c r="L14" s="1" t="n">
        <f aca="false">SIN(RADIANS(J14))*(1.914602-G14*(0.004817+0.000014*G14))+SIN(RADIANS(2*J14))*(0.019993-0.000101*G14)+SIN(RADIANS(3*J14))*0.000289</f>
        <v>0.32448544435189</v>
      </c>
      <c r="M14" s="1" t="n">
        <f aca="false">I14+L14</f>
        <v>293.270645156684</v>
      </c>
      <c r="N14" s="1" t="n">
        <f aca="false">J14+L14</f>
        <v>9729.88559727026</v>
      </c>
      <c r="O14" s="1" t="n">
        <f aca="false">(1.000001018*(1-K14*K14))/(1+K14*COS(RADIANS(N14)))</f>
        <v>0.983543153514476</v>
      </c>
      <c r="P14" s="1" t="n">
        <f aca="false">M14-0.00569-0.00478*SIN(RADIANS(125.04-1934.136*G14))</f>
        <v>293.266471483336</v>
      </c>
      <c r="Q14" s="1" t="n">
        <f aca="false">23+(26+((21.448-G14*(46.815+G14*(0.00059-G14*0.001813))))/60)/60</f>
        <v>23.4359055899574</v>
      </c>
      <c r="R14" s="1" t="n">
        <f aca="false">Q14+0.00256*COS(RADIANS(125.04-1934.136*G14))</f>
        <v>23.438333368321</v>
      </c>
      <c r="S14" s="1" t="n">
        <f aca="false">DEGREES(ATAN2(COS(RADIANS(P14)),COS(RADIANS(R14))*SIN(RADIANS(P14))))</f>
        <v>-64.8902001448587</v>
      </c>
      <c r="T14" s="1" t="n">
        <f aca="false">DEGREES(ASIN(SIN(RADIANS(R14))*SIN(RADIANS(P14))))</f>
        <v>-21.4331191816816</v>
      </c>
      <c r="U14" s="1" t="n">
        <f aca="false">TAN(RADIANS(R14/2))*TAN(RADIANS(R14/2))</f>
        <v>0.043030912480618</v>
      </c>
      <c r="V14" s="1" t="n">
        <f aca="false">4*DEGREES(U14*SIN(2*RADIANS(I14))-2*K14*SIN(RADIANS(J14))+4*K14*U14*SIN(RADIANS(J14))*COS(2*RADIANS(I14))-0.5*U14*U14*SIN(4*RADIANS(I14))-1.25*K14*K14*SIN(2*RADIANS(J14)))</f>
        <v>-8.6668754934201</v>
      </c>
      <c r="W14" s="1" t="n">
        <f aca="false">DEGREES(ACOS(COS(RADIANS(90.833))/(COS(RADIANS($B$2))*COS(RADIANS(T14)))-TAN(RADIANS($B$2))*TAN(RADIANS(T14))))</f>
        <v>61.8766220530447</v>
      </c>
      <c r="X14" s="6" t="n">
        <f aca="false">(720-4*$B$3-V14+$B$4*60)/1440</f>
        <v>0.551248607981542</v>
      </c>
      <c r="Y14" s="6" t="n">
        <f aca="false">(X14*1440-W14*4)/1440</f>
        <v>0.37936910227864</v>
      </c>
      <c r="Z14" s="6" t="n">
        <f aca="false">(X14*1440+W14*4)/1440</f>
        <v>0.723128113684444</v>
      </c>
      <c r="AA14" s="1" t="n">
        <f aca="false">8*W14</f>
        <v>495.012976424358</v>
      </c>
      <c r="AB14" s="1" t="n">
        <f aca="false">MOD(E14*1440+V14+4*$B$3-60*$B$4,1440)</f>
        <v>646.20200450658</v>
      </c>
      <c r="AC14" s="1" t="n">
        <f aca="false">IF(AB14/4&lt;0,AB14/4+180,AB14/4-180)</f>
        <v>-18.449498873355</v>
      </c>
      <c r="AD14" s="1" t="n">
        <f aca="false">DEGREES(ACOS(SIN(RADIANS($B$2))*SIN(RADIANS(T14))+COS(RADIANS($B$2))*COS(RADIANS(T14))*COS(RADIANS(AC14))))</f>
        <v>74.8729030404488</v>
      </c>
      <c r="AE14" s="1" t="n">
        <f aca="false">90-AD14</f>
        <v>15.1270969595512</v>
      </c>
      <c r="AF14" s="1" t="n">
        <f aca="false">IF(AE14&gt;85,0,IF(AE14&gt;5,58.1/TAN(RADIANS(AE14))-0.07/POWER(TAN(RADIANS(AE14)),3)+0.000086/POWER(TAN(RADIANS(AE14)),5),IF(AE14&gt;-0.575,1735+AE14*(-518.2+AE14*(103.4+AE14*(-12.79+AE14*0.711))),-20.772/TAN(RADIANS(AE14)))))/3600</f>
        <v>0.0587333676556125</v>
      </c>
      <c r="AG14" s="1" t="n">
        <f aca="false">AE14+AF14</f>
        <v>15.1858303272068</v>
      </c>
      <c r="AH14" s="1" t="n">
        <f aca="false">IF(AC14&gt;0,MOD(DEGREES(ACOS(((SIN(RADIANS($B$2))*COS(RADIANS(AD14)))-SIN(RADIANS(T14)))/(COS(RADIANS($B$2))*SIN(RADIANS(AD14)))))+180,360),MOD(540-DEGREES(ACOS(((SIN(RADIANS($B$2))*COS(RADIANS(AD14)))-SIN(RADIANS(T14)))/(COS(RADIANS($B$2))*SIN(RADIANS(AD14))))),360))</f>
        <v>162.232384339404</v>
      </c>
    </row>
    <row r="15" customFormat="false" ht="15" hidden="false" customHeight="false" outlineLevel="0" collapsed="false">
      <c r="D15" s="5" t="n">
        <f aca="false">D14+1</f>
        <v>46036</v>
      </c>
      <c r="E15" s="6" t="n">
        <f aca="false">$B$5</f>
        <v>0.5</v>
      </c>
      <c r="F15" s="7" t="n">
        <f aca="false">D15+2415018.5+E15-$B$4/24</f>
        <v>2461054.95833333</v>
      </c>
      <c r="G15" s="8" t="n">
        <f aca="false">(F15-2451545)/36525</f>
        <v>0.260368469085106</v>
      </c>
      <c r="I15" s="1" t="n">
        <f aca="false">MOD(280.46646+G15*(36000.76983+G15*0.0003032),360)</f>
        <v>293.931807076819</v>
      </c>
      <c r="J15" s="1" t="n">
        <f aca="false">357.52911+G15*(35999.05029-0.0001537*G15)</f>
        <v>9730.54671210544</v>
      </c>
      <c r="K15" s="1" t="n">
        <f aca="false">0.016708634-G15*(0.000042037+0.0000001267*G15)</f>
        <v>0.0166976803014517</v>
      </c>
      <c r="L15" s="1" t="n">
        <f aca="false">SIN(RADIANS(J15))*(1.914602-G15*(0.004817+0.000014*G15))+SIN(RADIANS(2*J15))*(0.019993-0.000101*G15)+SIN(RADIANS(3*J15))*0.000289</f>
        <v>0.357550861930714</v>
      </c>
      <c r="M15" s="1" t="n">
        <f aca="false">I15+L15</f>
        <v>294.289357938749</v>
      </c>
      <c r="N15" s="1" t="n">
        <f aca="false">J15+L15</f>
        <v>9730.90426296737</v>
      </c>
      <c r="O15" s="1" t="n">
        <f aca="false">(1.000001018*(1-K15*K15))/(1+K15*COS(RADIANS(N15)))</f>
        <v>0.983594987334523</v>
      </c>
      <c r="P15" s="1" t="n">
        <f aca="false">M15-0.00569-0.00478*SIN(RADIANS(125.04-1934.136*G15))</f>
        <v>294.28518845434</v>
      </c>
      <c r="Q15" s="1" t="n">
        <f aca="false">23+(26+((21.448-G15*(46.815+G15*(0.00059-G15*0.001813))))/60)/60</f>
        <v>23.4359052339232</v>
      </c>
      <c r="R15" s="1" t="n">
        <f aca="false">Q15+0.00256*COS(RADIANS(125.04-1934.136*G15))</f>
        <v>23.4383322607012</v>
      </c>
      <c r="S15" s="1" t="n">
        <f aca="false">DEGREES(ATAN2(COS(RADIANS(P15)),COS(RADIANS(R15))*SIN(RADIANS(P15))))</f>
        <v>-63.8127855451238</v>
      </c>
      <c r="T15" s="1" t="n">
        <f aca="false">DEGREES(ASIN(SIN(RADIANS(R15))*SIN(RADIANS(P15))))</f>
        <v>-21.257726041938</v>
      </c>
      <c r="U15" s="1" t="n">
        <f aca="false">TAN(RADIANS(R15/2))*TAN(RADIANS(R15/2))</f>
        <v>0.0430309082979292</v>
      </c>
      <c r="V15" s="1" t="n">
        <f aca="false">4*DEGREES(U15*SIN(2*RADIANS(I15))-2*K15*SIN(RADIANS(J15))+4*K15*U15*SIN(RADIANS(J15))*COS(2*RADIANS(I15))-0.5*U15*U15*SIN(4*RADIANS(I15))-1.25*K15*K15*SIN(2*RADIANS(J15)))</f>
        <v>-9.03479386255595</v>
      </c>
      <c r="W15" s="1" t="n">
        <f aca="false">DEGREES(ACOS(COS(RADIANS(90.833))/(COS(RADIANS($B$2))*COS(RADIANS(T15)))-TAN(RADIANS($B$2))*TAN(RADIANS(T15))))</f>
        <v>62.1642559693673</v>
      </c>
      <c r="X15" s="6" t="n">
        <f aca="false">(720-4*$B$3-V15+$B$4*60)/1440</f>
        <v>0.551504106848997</v>
      </c>
      <c r="Y15" s="6" t="n">
        <f aca="false">(X15*1440-W15*4)/1440</f>
        <v>0.378825618045199</v>
      </c>
      <c r="Z15" s="6" t="n">
        <f aca="false">(X15*1440+W15*4)/1440</f>
        <v>0.724182595652795</v>
      </c>
      <c r="AA15" s="1" t="n">
        <f aca="false">8*W15</f>
        <v>497.314047754938</v>
      </c>
      <c r="AB15" s="1" t="n">
        <f aca="false">MOD(E15*1440+V15+4*$B$3-60*$B$4,1440)</f>
        <v>645.834086137444</v>
      </c>
      <c r="AC15" s="1" t="n">
        <f aca="false">IF(AB15/4&lt;0,AB15/4+180,AB15/4-180)</f>
        <v>-18.541478465639</v>
      </c>
      <c r="AD15" s="1" t="n">
        <f aca="false">DEGREES(ACOS(SIN(RADIANS($B$2))*SIN(RADIANS(T15))+COS(RADIANS($B$2))*COS(RADIANS(T15))*COS(RADIANS(AC15))))</f>
        <v>74.7186596167035</v>
      </c>
      <c r="AE15" s="1" t="n">
        <f aca="false">90-AD15</f>
        <v>15.2813403832965</v>
      </c>
      <c r="AF15" s="1" t="n">
        <f aca="false">IF(AE15&gt;85,0,IF(AE15&gt;5,58.1/TAN(RADIANS(AE15))-0.07/POWER(TAN(RADIANS(AE15)),3)+0.000086/POWER(TAN(RADIANS(AE15)),5),IF(AE15&gt;-0.575,1735+AE15*(-518.2+AE15*(103.4+AE15*(-12.79+AE15*0.711))),-20.772/TAN(RADIANS(AE15)))))/3600</f>
        <v>0.0581317354063837</v>
      </c>
      <c r="AG15" s="1" t="n">
        <f aca="false">AE15+AF15</f>
        <v>15.3394721187029</v>
      </c>
      <c r="AH15" s="1" t="n">
        <f aca="false">IF(AC15&gt;0,MOD(DEGREES(ACOS(((SIN(RADIANS($B$2))*COS(RADIANS(AD15)))-SIN(RADIANS(T15)))/(COS(RADIANS($B$2))*SIN(RADIANS(AD15)))))+180,360),MOD(540-DEGREES(ACOS(((SIN(RADIANS($B$2))*COS(RADIANS(AD15)))-SIN(RADIANS(T15)))/(COS(RADIANS($B$2))*SIN(RADIANS(AD15))))),360))</f>
        <v>162.108416170085</v>
      </c>
    </row>
    <row r="16" customFormat="false" ht="15" hidden="false" customHeight="false" outlineLevel="0" collapsed="false">
      <c r="D16" s="5" t="n">
        <f aca="false">D15+1</f>
        <v>46037</v>
      </c>
      <c r="E16" s="6" t="n">
        <f aca="false">$B$5</f>
        <v>0.5</v>
      </c>
      <c r="F16" s="7" t="n">
        <f aca="false">D16+2415018.5+E16-$B$4/24</f>
        <v>2461055.95833333</v>
      </c>
      <c r="G16" s="8" t="n">
        <f aca="false">(F16-2451545)/36525</f>
        <v>0.260395847592977</v>
      </c>
      <c r="I16" s="1" t="n">
        <f aca="false">MOD(280.46646+G16*(36000.76983+G16*0.0003032),360)</f>
        <v>294.917454441305</v>
      </c>
      <c r="J16" s="1" t="n">
        <f aca="false">357.52911+G16*(35999.05029-0.0001537*G16)</f>
        <v>9731.53231238498</v>
      </c>
      <c r="K16" s="1" t="n">
        <f aca="false">0.016708634-G16*(0.000042037+0.0000001267*G16)</f>
        <v>0.0166976791487349</v>
      </c>
      <c r="L16" s="1" t="n">
        <f aca="false">SIN(RADIANS(J16))*(1.914602-G16*(0.004817+0.000014*G16))+SIN(RADIANS(2*J16))*(0.019993-0.000101*G16)+SIN(RADIANS(3*J16))*0.000289</f>
        <v>0.390503738370903</v>
      </c>
      <c r="M16" s="1" t="n">
        <f aca="false">I16+L16</f>
        <v>295.307958179676</v>
      </c>
      <c r="N16" s="1" t="n">
        <f aca="false">J16+L16</f>
        <v>9731.92281612335</v>
      </c>
      <c r="O16" s="1" t="n">
        <f aca="false">(1.000001018*(1-K16*K16))/(1+K16*COS(RADIANS(N16)))</f>
        <v>0.983651835978236</v>
      </c>
      <c r="P16" s="1" t="n">
        <f aca="false">M16-0.00569-0.00478*SIN(RADIANS(125.04-1934.136*G16))</f>
        <v>295.303792882906</v>
      </c>
      <c r="Q16" s="1" t="n">
        <f aca="false">23+(26+((21.448-G16*(46.815+G16*(0.00059-G16*0.001813))))/60)/60</f>
        <v>23.435904877889</v>
      </c>
      <c r="R16" s="1" t="n">
        <f aca="false">Q16+0.00256*COS(RADIANS(125.04-1934.136*G16))</f>
        <v>23.4383311510082</v>
      </c>
      <c r="S16" s="1" t="n">
        <f aca="false">DEGREES(ATAN2(COS(RADIANS(P16)),COS(RADIANS(R16))*SIN(RADIANS(P16))))</f>
        <v>-62.7381023750764</v>
      </c>
      <c r="T16" s="1" t="n">
        <f aca="false">DEGREES(ASIN(SIN(RADIANS(R16))*SIN(RADIANS(P16))))</f>
        <v>-21.0755242654122</v>
      </c>
      <c r="U16" s="1" t="n">
        <f aca="false">TAN(RADIANS(R16/2))*TAN(RADIANS(R16/2))</f>
        <v>0.043030904107412</v>
      </c>
      <c r="V16" s="1" t="n">
        <f aca="false">4*DEGREES(U16*SIN(2*RADIANS(I16))-2*K16*SIN(RADIANS(J16))+4*K16*U16*SIN(RADIANS(J16))*COS(2*RADIANS(I16))-0.5*U16*U16*SIN(4*RADIANS(I16))-1.25*K16*K16*SIN(2*RADIANS(J16)))</f>
        <v>-9.39192038948891</v>
      </c>
      <c r="W16" s="1" t="n">
        <f aca="false">DEGREES(ACOS(COS(RADIANS(90.833))/(COS(RADIANS($B$2))*COS(RADIANS(T16)))-TAN(RADIANS($B$2))*TAN(RADIANS(T16))))</f>
        <v>62.4615450037285</v>
      </c>
      <c r="X16" s="6" t="n">
        <f aca="false">(720-4*$B$3-V16+$B$4*60)/1440</f>
        <v>0.55175211138159</v>
      </c>
      <c r="Y16" s="6" t="n">
        <f aca="false">(X16*1440-W16*4)/1440</f>
        <v>0.378247819704566</v>
      </c>
      <c r="Z16" s="6" t="n">
        <f aca="false">(X16*1440+W16*4)/1440</f>
        <v>0.725256403058613</v>
      </c>
      <c r="AA16" s="1" t="n">
        <f aca="false">8*W16</f>
        <v>499.692360029828</v>
      </c>
      <c r="AB16" s="1" t="n">
        <f aca="false">MOD(E16*1440+V16+4*$B$3-60*$B$4,1440)</f>
        <v>645.476959610511</v>
      </c>
      <c r="AC16" s="1" t="n">
        <f aca="false">IF(AB16/4&lt;0,AB16/4+180,AB16/4-180)</f>
        <v>-18.6307600973722</v>
      </c>
      <c r="AD16" s="1" t="n">
        <f aca="false">DEGREES(ACOS(SIN(RADIANS($B$2))*SIN(RADIANS(T16))+COS(RADIANS($B$2))*COS(RADIANS(T16))*COS(RADIANS(AC16))))</f>
        <v>74.557394459945</v>
      </c>
      <c r="AE16" s="1" t="n">
        <f aca="false">90-AD16</f>
        <v>15.442605540055</v>
      </c>
      <c r="AF16" s="1" t="n">
        <f aca="false">IF(AE16&gt;85,0,IF(AE16&gt;5,58.1/TAN(RADIANS(AE16))-0.07/POWER(TAN(RADIANS(AE16)),3)+0.000086/POWER(TAN(RADIANS(AE16)),5),IF(AE16&gt;-0.575,1735+AE16*(-518.2+AE16*(103.4+AE16*(-12.79+AE16*0.711))),-20.772/TAN(RADIANS(AE16)))))/3600</f>
        <v>0.0575146217067777</v>
      </c>
      <c r="AG16" s="1" t="n">
        <f aca="false">AE16+AF16</f>
        <v>15.5001201617618</v>
      </c>
      <c r="AH16" s="1" t="n">
        <f aca="false">IF(AC16&gt;0,MOD(DEGREES(ACOS(((SIN(RADIANS($B$2))*COS(RADIANS(AD16)))-SIN(RADIANS(T16)))/(COS(RADIANS($B$2))*SIN(RADIANS(AD16)))))+180,360),MOD(540-DEGREES(ACOS(((SIN(RADIANS($B$2))*COS(RADIANS(AD16)))-SIN(RADIANS(T16)))/(COS(RADIANS($B$2))*SIN(RADIANS(AD16))))),360))</f>
        <v>161.985172780589</v>
      </c>
    </row>
    <row r="17" customFormat="false" ht="15" hidden="false" customHeight="false" outlineLevel="0" collapsed="false">
      <c r="D17" s="5" t="n">
        <f aca="false">D16+1</f>
        <v>46038</v>
      </c>
      <c r="E17" s="6" t="n">
        <f aca="false">$B$5</f>
        <v>0.5</v>
      </c>
      <c r="F17" s="7" t="n">
        <f aca="false">D17+2415018.5+E17-$B$4/24</f>
        <v>2461056.95833333</v>
      </c>
      <c r="G17" s="8" t="n">
        <f aca="false">(F17-2451545)/36525</f>
        <v>0.260423226100848</v>
      </c>
      <c r="I17" s="1" t="n">
        <f aca="false">MOD(280.46646+G17*(36000.76983+G17*0.0003032),360)</f>
        <v>295.903101805792</v>
      </c>
      <c r="J17" s="1" t="n">
        <f aca="false">357.52911+G17*(35999.05029-0.0001537*G17)</f>
        <v>9732.51791266451</v>
      </c>
      <c r="K17" s="1" t="n">
        <f aca="false">0.016708634-G17*(0.000042037+0.0000001267*G17)</f>
        <v>0.0166976779960179</v>
      </c>
      <c r="L17" s="1" t="n">
        <f aca="false">SIN(RADIANS(J17))*(1.914602-G17*(0.004817+0.000014*G17))+SIN(RADIANS(2*J17))*(0.019993-0.000101*G17)+SIN(RADIANS(3*J17))*0.000289</f>
        <v>0.423333728369476</v>
      </c>
      <c r="M17" s="1" t="n">
        <f aca="false">I17+L17</f>
        <v>296.326435534162</v>
      </c>
      <c r="N17" s="1" t="n">
        <f aca="false">J17+L17</f>
        <v>9732.94124639288</v>
      </c>
      <c r="O17" s="1" t="n">
        <f aca="false">(1.000001018*(1-K17*K17))/(1+K17*COS(RADIANS(N17)))</f>
        <v>0.983713680901654</v>
      </c>
      <c r="P17" s="1" t="n">
        <f aca="false">M17-0.00569-0.00478*SIN(RADIANS(125.04-1934.136*G17))</f>
        <v>296.322274423728</v>
      </c>
      <c r="Q17" s="1" t="n">
        <f aca="false">23+(26+((21.448-G17*(46.815+G17*(0.00059-G17*0.001813))))/60)/60</f>
        <v>23.4359045218548</v>
      </c>
      <c r="R17" s="1" t="n">
        <f aca="false">Q17+0.00256*COS(RADIANS(125.04-1934.136*G17))</f>
        <v>23.4383300392427</v>
      </c>
      <c r="S17" s="1" t="n">
        <f aca="false">DEGREES(ATAN2(COS(RADIANS(P17)),COS(RADIANS(R17))*SIN(RADIANS(P17))))</f>
        <v>-61.6662277097626</v>
      </c>
      <c r="T17" s="1" t="n">
        <f aca="false">DEGREES(ASIN(SIN(RADIANS(R17))*SIN(RADIANS(P17))))</f>
        <v>-20.8865988624902</v>
      </c>
      <c r="U17" s="1" t="n">
        <f aca="false">TAN(RADIANS(R17/2))*TAN(RADIANS(R17/2))</f>
        <v>0.0430308999090687</v>
      </c>
      <c r="V17" s="1" t="n">
        <f aca="false">4*DEGREES(U17*SIN(2*RADIANS(I17))-2*K17*SIN(RADIANS(J17))+4*K17*U17*SIN(RADIANS(J17))*COS(2*RADIANS(I17))-0.5*U17*U17*SIN(4*RADIANS(I17))-1.25*K17*K17*SIN(2*RADIANS(J17)))</f>
        <v>-9.73793744106007</v>
      </c>
      <c r="W17" s="1" t="n">
        <f aca="false">DEGREES(ACOS(COS(RADIANS(90.833))/(COS(RADIANS($B$2))*COS(RADIANS(T17)))-TAN(RADIANS($B$2))*TAN(RADIANS(T17))))</f>
        <v>62.7682097113958</v>
      </c>
      <c r="X17" s="6" t="n">
        <f aca="false">(720-4*$B$3-V17+$B$4*60)/1440</f>
        <v>0.551992401000736</v>
      </c>
      <c r="Y17" s="6" t="n">
        <f aca="false">(X17*1440-W17*4)/1440</f>
        <v>0.377636262913526</v>
      </c>
      <c r="Z17" s="6" t="n">
        <f aca="false">(X17*1440+W17*4)/1440</f>
        <v>0.726348539087947</v>
      </c>
      <c r="AA17" s="1" t="n">
        <f aca="false">8*W17</f>
        <v>502.145677691166</v>
      </c>
      <c r="AB17" s="1" t="n">
        <f aca="false">MOD(E17*1440+V17+4*$B$3-60*$B$4,1440)</f>
        <v>645.13094255894</v>
      </c>
      <c r="AC17" s="1" t="n">
        <f aca="false">IF(AB17/4&lt;0,AB17/4+180,AB17/4-180)</f>
        <v>-18.717264360265</v>
      </c>
      <c r="AD17" s="1" t="n">
        <f aca="false">DEGREES(ACOS(SIN(RADIANS($B$2))*SIN(RADIANS(T17))+COS(RADIANS($B$2))*COS(RADIANS(T17))*COS(RADIANS(AC17))))</f>
        <v>74.3891705055475</v>
      </c>
      <c r="AE17" s="1" t="n">
        <f aca="false">90-AD17</f>
        <v>15.6108294944525</v>
      </c>
      <c r="AF17" s="1" t="n">
        <f aca="false">IF(AE17&gt;85,0,IF(AE17&gt;5,58.1/TAN(RADIANS(AE17))-0.07/POWER(TAN(RADIANS(AE17)),3)+0.000086/POWER(TAN(RADIANS(AE17)),5),IF(AE17&gt;-0.575,1735+AE17*(-518.2+AE17*(103.4+AE17*(-12.79+AE17*0.711))),-20.772/TAN(RADIANS(AE17)))))/3600</f>
        <v>0.0568834747851639</v>
      </c>
      <c r="AG17" s="1" t="n">
        <f aca="false">AE17+AF17</f>
        <v>15.6677129692377</v>
      </c>
      <c r="AH17" s="1" t="n">
        <f aca="false">IF(AC17&gt;0,MOD(DEGREES(ACOS(((SIN(RADIANS($B$2))*COS(RADIANS(AD17)))-SIN(RADIANS(T17)))/(COS(RADIANS($B$2))*SIN(RADIANS(AD17)))))+180,360),MOD(540-DEGREES(ACOS(((SIN(RADIANS($B$2))*COS(RADIANS(AD17)))-SIN(RADIANS(T17)))/(COS(RADIANS($B$2))*SIN(RADIANS(AD17))))),360))</f>
        <v>161.86273355194</v>
      </c>
    </row>
    <row r="18" customFormat="false" ht="15" hidden="false" customHeight="false" outlineLevel="0" collapsed="false">
      <c r="D18" s="5" t="n">
        <f aca="false">D17+1</f>
        <v>46039</v>
      </c>
      <c r="E18" s="6" t="n">
        <f aca="false">$B$5</f>
        <v>0.5</v>
      </c>
      <c r="F18" s="7" t="n">
        <f aca="false">D18+2415018.5+E18-$B$4/24</f>
        <v>2461057.95833333</v>
      </c>
      <c r="G18" s="8" t="n">
        <f aca="false">(F18-2451545)/36525</f>
        <v>0.26045060460872</v>
      </c>
      <c r="I18" s="1" t="n">
        <f aca="false">MOD(280.46646+G18*(36000.76983+G18*0.0003032),360)</f>
        <v>296.888749170281</v>
      </c>
      <c r="J18" s="1" t="n">
        <f aca="false">357.52911+G18*(35999.05029-0.0001537*G18)</f>
        <v>9733.50351294404</v>
      </c>
      <c r="K18" s="1" t="n">
        <f aca="false">0.016708634-G18*(0.000042037+0.0000001267*G18)</f>
        <v>0.0166976768433007</v>
      </c>
      <c r="L18" s="1" t="n">
        <f aca="false">SIN(RADIANS(J18))*(1.914602-G18*(0.004817+0.000014*G18))+SIN(RADIANS(2*J18))*(0.019993-0.000101*G18)+SIN(RADIANS(3*J18))*0.000289</f>
        <v>0.456030532239586</v>
      </c>
      <c r="M18" s="1" t="n">
        <f aca="false">I18+L18</f>
        <v>297.34477970252</v>
      </c>
      <c r="N18" s="1" t="n">
        <f aca="false">J18+L18</f>
        <v>9733.95954347628</v>
      </c>
      <c r="O18" s="1" t="n">
        <f aca="false">(1.000001018*(1-K18*K18))/(1+K18*COS(RADIANS(N18)))</f>
        <v>0.983780501938275</v>
      </c>
      <c r="P18" s="1" t="n">
        <f aca="false">M18-0.00569-0.00478*SIN(RADIANS(125.04-1934.136*G18))</f>
        <v>297.340622777118</v>
      </c>
      <c r="Q18" s="1" t="n">
        <f aca="false">23+(26+((21.448-G18*(46.815+G18*(0.00059-G18*0.001813))))/60)/60</f>
        <v>23.4359041658206</v>
      </c>
      <c r="R18" s="1" t="n">
        <f aca="false">Q18+0.00256*COS(RADIANS(125.04-1934.136*G18))</f>
        <v>23.4383289254054</v>
      </c>
      <c r="S18" s="1" t="n">
        <f aca="false">DEGREES(ATAN2(COS(RADIANS(P18)),COS(RADIANS(R18))*SIN(RADIANS(P18))))</f>
        <v>-60.5972339642438</v>
      </c>
      <c r="T18" s="1" t="n">
        <f aca="false">DEGREES(ASIN(SIN(RADIANS(R18))*SIN(RADIANS(P18))))</f>
        <v>-20.6910373362003</v>
      </c>
      <c r="U18" s="1" t="n">
        <f aca="false">TAN(RADIANS(R18/2))*TAN(RADIANS(R18/2))</f>
        <v>0.0430308957029019</v>
      </c>
      <c r="V18" s="1" t="n">
        <f aca="false">4*DEGREES(U18*SIN(2*RADIANS(I18))-2*K18*SIN(RADIANS(J18))+4*K18*U18*SIN(RADIANS(J18))*COS(2*RADIANS(I18))-0.5*U18*U18*SIN(4*RADIANS(I18))-1.25*K18*K18*SIN(2*RADIANS(J18)))</f>
        <v>-10.0725448379135</v>
      </c>
      <c r="W18" s="1" t="n">
        <f aca="false">DEGREES(ACOS(COS(RADIANS(90.833))/(COS(RADIANS($B$2))*COS(RADIANS(T18)))-TAN(RADIANS($B$2))*TAN(RADIANS(T18))))</f>
        <v>63.0839692231355</v>
      </c>
      <c r="X18" s="6" t="n">
        <f aca="false">(720-4*$B$3-V18+$B$4*60)/1440</f>
        <v>0.552224767248551</v>
      </c>
      <c r="Y18" s="6" t="n">
        <f aca="false">(X18*1440-W18*4)/1440</f>
        <v>0.376991519406508</v>
      </c>
      <c r="Z18" s="6" t="n">
        <f aca="false">(X18*1440+W18*4)/1440</f>
        <v>0.727458015090594</v>
      </c>
      <c r="AA18" s="1" t="n">
        <f aca="false">8*W18</f>
        <v>504.671753785084</v>
      </c>
      <c r="AB18" s="1" t="n">
        <f aca="false">MOD(E18*1440+V18+4*$B$3-60*$B$4,1440)</f>
        <v>644.796335162087</v>
      </c>
      <c r="AC18" s="1" t="n">
        <f aca="false">IF(AB18/4&lt;0,AB18/4+180,AB18/4-180)</f>
        <v>-18.8009162094784</v>
      </c>
      <c r="AD18" s="1" t="n">
        <f aca="false">DEGREES(ACOS(SIN(RADIANS($B$2))*SIN(RADIANS(T18))+COS(RADIANS($B$2))*COS(RADIANS(T18))*COS(RADIANS(AC18))))</f>
        <v>74.2140535278859</v>
      </c>
      <c r="AE18" s="1" t="n">
        <f aca="false">90-AD18</f>
        <v>15.7859464721141</v>
      </c>
      <c r="AF18" s="1" t="n">
        <f aca="false">IF(AE18&gt;85,0,IF(AE18&gt;5,58.1/TAN(RADIANS(AE18))-0.07/POWER(TAN(RADIANS(AE18)),3)+0.000086/POWER(TAN(RADIANS(AE18)),5),IF(AE18&gt;-0.575,1735+AE18*(-518.2+AE18*(103.4+AE18*(-12.79+AE18*0.711))),-20.772/TAN(RADIANS(AE18)))))/3600</f>
        <v>0.0562397214328285</v>
      </c>
      <c r="AG18" s="1" t="n">
        <f aca="false">AE18+AF18</f>
        <v>15.8421861935469</v>
      </c>
      <c r="AH18" s="1" t="n">
        <f aca="false">IF(AC18&gt;0,MOD(DEGREES(ACOS(((SIN(RADIANS($B$2))*COS(RADIANS(AD18)))-SIN(RADIANS(T18)))/(COS(RADIANS($B$2))*SIN(RADIANS(AD18)))))+180,360),MOD(540-DEGREES(ACOS(((SIN(RADIANS($B$2))*COS(RADIANS(AD18)))-SIN(RADIANS(T18)))/(COS(RADIANS($B$2))*SIN(RADIANS(AD18))))),360))</f>
        <v>161.741175915301</v>
      </c>
    </row>
    <row r="19" customFormat="false" ht="15" hidden="false" customHeight="false" outlineLevel="0" collapsed="false">
      <c r="D19" s="5" t="n">
        <f aca="false">D18+1</f>
        <v>46040</v>
      </c>
      <c r="E19" s="6" t="n">
        <f aca="false">$B$5</f>
        <v>0.5</v>
      </c>
      <c r="F19" s="7" t="n">
        <f aca="false">D19+2415018.5+E19-$B$4/24</f>
        <v>2461058.95833333</v>
      </c>
      <c r="G19" s="8" t="n">
        <f aca="false">(F19-2451545)/36525</f>
        <v>0.260477983116591</v>
      </c>
      <c r="I19" s="1" t="n">
        <f aca="false">MOD(280.46646+G19*(36000.76983+G19*0.0003032),360)</f>
        <v>297.874396534769</v>
      </c>
      <c r="J19" s="1" t="n">
        <f aca="false">357.52911+G19*(35999.05029-0.0001537*G19)</f>
        <v>9734.48911322357</v>
      </c>
      <c r="K19" s="1" t="n">
        <f aca="false">0.016708634-G19*(0.000042037+0.0000001267*G19)</f>
        <v>0.0166976756905833</v>
      </c>
      <c r="L19" s="1" t="n">
        <f aca="false">SIN(RADIANS(J19))*(1.914602-G19*(0.004817+0.000014*G19))+SIN(RADIANS(2*J19))*(0.019993-0.000101*G19)+SIN(RADIANS(3*J19))*0.000289</f>
        <v>0.488583899691784</v>
      </c>
      <c r="M19" s="1" t="n">
        <f aca="false">I19+L19</f>
        <v>298.362980434461</v>
      </c>
      <c r="N19" s="1" t="n">
        <f aca="false">J19+L19</f>
        <v>9734.97769712327</v>
      </c>
      <c r="O19" s="1" t="n">
        <f aca="false">(1.000001018*(1-K19*K19))/(1+K19*COS(RADIANS(N19)))</f>
        <v>0.98385227730744</v>
      </c>
      <c r="P19" s="1" t="n">
        <f aca="false">M19-0.00569-0.00478*SIN(RADIANS(125.04-1934.136*G19))</f>
        <v>298.35882769278</v>
      </c>
      <c r="Q19" s="1" t="n">
        <f aca="false">23+(26+((21.448-G19*(46.815+G19*(0.00059-G19*0.001813))))/60)/60</f>
        <v>23.4359038097864</v>
      </c>
      <c r="R19" s="1" t="n">
        <f aca="false">Q19+0.00256*COS(RADIANS(125.04-1934.136*G19))</f>
        <v>23.438327809497</v>
      </c>
      <c r="S19" s="1" t="n">
        <f aca="false">DEGREES(ATAN2(COS(RADIANS(P19)),COS(RADIANS(R19))*SIN(RADIANS(P19))))</f>
        <v>-59.5311888463373</v>
      </c>
      <c r="T19" s="1" t="n">
        <f aca="false">DEGREES(ASIN(SIN(RADIANS(R19))*SIN(RADIANS(P19))))</f>
        <v>-20.4889295677944</v>
      </c>
      <c r="U19" s="1" t="n">
        <f aca="false">TAN(RADIANS(R19/2))*TAN(RADIANS(R19/2))</f>
        <v>0.043030891488914</v>
      </c>
      <c r="V19" s="1" t="n">
        <f aca="false">4*DEGREES(U19*SIN(2*RADIANS(I19))-2*K19*SIN(RADIANS(J19))+4*K19*U19*SIN(RADIANS(J19))*COS(2*RADIANS(I19))-0.5*U19*U19*SIN(4*RADIANS(I19))-1.25*K19*K19*SIN(2*RADIANS(J19)))</f>
        <v>-10.3954601581811</v>
      </c>
      <c r="W19" s="1" t="n">
        <f aca="false">DEGREES(ACOS(COS(RADIANS(90.833))/(COS(RADIANS($B$2))*COS(RADIANS(T19)))-TAN(RADIANS($B$2))*TAN(RADIANS(T19))))</f>
        <v>63.4085420060438</v>
      </c>
      <c r="X19" s="6" t="n">
        <f aca="false">(720-4*$B$3-V19+$B$4*60)/1440</f>
        <v>0.552449013998737</v>
      </c>
      <c r="Y19" s="6" t="n">
        <f aca="false">(X19*1440-W19*4)/1440</f>
        <v>0.37631417509306</v>
      </c>
      <c r="Z19" s="6" t="n">
        <f aca="false">(X19*1440+W19*4)/1440</f>
        <v>0.728583852904414</v>
      </c>
      <c r="AA19" s="1" t="n">
        <f aca="false">8*W19</f>
        <v>507.268336048351</v>
      </c>
      <c r="AB19" s="1" t="n">
        <f aca="false">MOD(E19*1440+V19+4*$B$3-60*$B$4,1440)</f>
        <v>644.473419841819</v>
      </c>
      <c r="AC19" s="1" t="n">
        <f aca="false">IF(AB19/4&lt;0,AB19/4+180,AB19/4-180)</f>
        <v>-18.8816450395453</v>
      </c>
      <c r="AD19" s="1" t="n">
        <f aca="false">DEGREES(ACOS(SIN(RADIANS($B$2))*SIN(RADIANS(T19))+COS(RADIANS($B$2))*COS(RADIANS(T19))*COS(RADIANS(AC19))))</f>
        <v>74.0321120764823</v>
      </c>
      <c r="AE19" s="1" t="n">
        <f aca="false">90-AD19</f>
        <v>15.9678879235177</v>
      </c>
      <c r="AF19" s="1" t="n">
        <f aca="false">IF(AE19&gt;85,0,IF(AE19&gt;5,58.1/TAN(RADIANS(AE19))-0.07/POWER(TAN(RADIANS(AE19)),3)+0.000086/POWER(TAN(RADIANS(AE19)),5),IF(AE19&gt;-0.575,1735+AE19*(-518.2+AE19*(103.4+AE19*(-12.79+AE19*0.711))),-20.772/TAN(RADIANS(AE19)))))/3600</f>
        <v>0.0555847609293941</v>
      </c>
      <c r="AG19" s="1" t="n">
        <f aca="false">AE19+AF19</f>
        <v>16.0234726844471</v>
      </c>
      <c r="AH19" s="1" t="n">
        <f aca="false">IF(AC19&gt;0,MOD(DEGREES(ACOS(((SIN(RADIANS($B$2))*COS(RADIANS(AD19)))-SIN(RADIANS(T19)))/(COS(RADIANS($B$2))*SIN(RADIANS(AD19)))))+180,360),MOD(540-DEGREES(ACOS(((SIN(RADIANS($B$2))*COS(RADIANS(AD19)))-SIN(RADIANS(T19)))/(COS(RADIANS($B$2))*SIN(RADIANS(AD19))))),360))</f>
        <v>161.620575259542</v>
      </c>
    </row>
    <row r="20" customFormat="false" ht="15" hidden="false" customHeight="false" outlineLevel="0" collapsed="false">
      <c r="D20" s="5" t="n">
        <f aca="false">D19+1</f>
        <v>46041</v>
      </c>
      <c r="E20" s="6" t="n">
        <f aca="false">$B$5</f>
        <v>0.5</v>
      </c>
      <c r="F20" s="7" t="n">
        <f aca="false">D20+2415018.5+E20-$B$4/24</f>
        <v>2461059.95833333</v>
      </c>
      <c r="G20" s="8" t="n">
        <f aca="false">(F20-2451545)/36525</f>
        <v>0.260505361624462</v>
      </c>
      <c r="I20" s="1" t="n">
        <f aca="false">MOD(280.46646+G20*(36000.76983+G20*0.0003032),360)</f>
        <v>298.860043899258</v>
      </c>
      <c r="J20" s="1" t="n">
        <f aca="false">357.52911+G20*(35999.05029-0.0001537*G20)</f>
        <v>9735.47471350311</v>
      </c>
      <c r="K20" s="1" t="n">
        <f aca="false">0.016708634-G20*(0.000042037+0.0000001267*G20)</f>
        <v>0.0166976745378658</v>
      </c>
      <c r="L20" s="1" t="n">
        <f aca="false">SIN(RADIANS(J20))*(1.914602-G20*(0.004817+0.000014*G20))+SIN(RADIANS(2*J20))*(0.019993-0.000101*G20)+SIN(RADIANS(3*J20))*0.000289</f>
        <v>0.520983633588893</v>
      </c>
      <c r="M20" s="1" t="n">
        <f aca="false">I20+L20</f>
        <v>299.381027532847</v>
      </c>
      <c r="N20" s="1" t="n">
        <f aca="false">J20+L20</f>
        <v>9735.9956971367</v>
      </c>
      <c r="O20" s="1" t="n">
        <f aca="false">(1.000001018*(1-K20*K20))/(1+K20*COS(RADIANS(N20)))</f>
        <v>0.983928983623369</v>
      </c>
      <c r="P20" s="1" t="n">
        <f aca="false">M20-0.00569-0.00478*SIN(RADIANS(125.04-1934.136*G20))</f>
        <v>299.376878973573</v>
      </c>
      <c r="Q20" s="1" t="n">
        <f aca="false">23+(26+((21.448-G20*(46.815+G20*(0.00059-G20*0.001813))))/60)/60</f>
        <v>23.4359034537522</v>
      </c>
      <c r="R20" s="1" t="n">
        <f aca="false">Q20+0.00256*COS(RADIANS(125.04-1934.136*G20))</f>
        <v>23.438326691518</v>
      </c>
      <c r="S20" s="1" t="n">
        <f aca="false">DEGREES(ATAN2(COS(RADIANS(P20)),COS(RADIANS(R20))*SIN(RADIANS(P20))))</f>
        <v>-58.468155321592</v>
      </c>
      <c r="T20" s="1" t="n">
        <f aca="false">DEGREES(ASIN(SIN(RADIANS(R20))*SIN(RADIANS(P20))))</f>
        <v>-20.280367701982</v>
      </c>
      <c r="U20" s="1" t="n">
        <f aca="false">TAN(RADIANS(R20/2))*TAN(RADIANS(R20/2))</f>
        <v>0.0430308872671073</v>
      </c>
      <c r="V20" s="1" t="n">
        <f aca="false">4*DEGREES(U20*SIN(2*RADIANS(I20))-2*K20*SIN(RADIANS(J20))+4*K20*U20*SIN(RADIANS(J20))*COS(2*RADIANS(I20))-0.5*U20*U20*SIN(4*RADIANS(I20))-1.25*K20*K20*SIN(2*RADIANS(J20)))</f>
        <v>-10.7064190007604</v>
      </c>
      <c r="W20" s="1" t="n">
        <f aca="false">DEGREES(ACOS(COS(RADIANS(90.833))/(COS(RADIANS($B$2))*COS(RADIANS(T20)))-TAN(RADIANS($B$2))*TAN(RADIANS(T20))))</f>
        <v>63.7416465874615</v>
      </c>
      <c r="X20" s="6" t="n">
        <f aca="false">(720-4*$B$3-V20+$B$4*60)/1440</f>
        <v>0.552664957639417</v>
      </c>
      <c r="Y20" s="6" t="n">
        <f aca="false">(X20*1440-W20*4)/1440</f>
        <v>0.375604828229802</v>
      </c>
      <c r="Z20" s="6" t="n">
        <f aca="false">(X20*1440+W20*4)/1440</f>
        <v>0.729725087049032</v>
      </c>
      <c r="AA20" s="1" t="n">
        <f aca="false">8*W20</f>
        <v>509.933172699692</v>
      </c>
      <c r="AB20" s="1" t="n">
        <f aca="false">MOD(E20*1440+V20+4*$B$3-60*$B$4,1440)</f>
        <v>644.16246099924</v>
      </c>
      <c r="AC20" s="1" t="n">
        <f aca="false">IF(AB20/4&lt;0,AB20/4+180,AB20/4-180)</f>
        <v>-18.9593847501901</v>
      </c>
      <c r="AD20" s="1" t="n">
        <f aca="false">DEGREES(ACOS(SIN(RADIANS($B$2))*SIN(RADIANS(T20))+COS(RADIANS($B$2))*COS(RADIANS(T20))*COS(RADIANS(AC20))))</f>
        <v>73.8434174108894</v>
      </c>
      <c r="AE20" s="1" t="n">
        <f aca="false">90-AD20</f>
        <v>16.1565825891106</v>
      </c>
      <c r="AF20" s="1" t="n">
        <f aca="false">IF(AE20&gt;85,0,IF(AE20&gt;5,58.1/TAN(RADIANS(AE20))-0.07/POWER(TAN(RADIANS(AE20)),3)+0.000086/POWER(TAN(RADIANS(AE20)),5),IF(AE20&gt;-0.575,1735+AE20*(-518.2+AE20*(103.4+AE20*(-12.79+AE20*0.711))),-20.772/TAN(RADIANS(AE20)))))/3600</f>
        <v>0.0549199595818494</v>
      </c>
      <c r="AG20" s="1" t="n">
        <f aca="false">AE20+AF20</f>
        <v>16.2115025486925</v>
      </c>
      <c r="AH20" s="1" t="n">
        <f aca="false">IF(AC20&gt;0,MOD(DEGREES(ACOS(((SIN(RADIANS($B$2))*COS(RADIANS(AD20)))-SIN(RADIANS(T20)))/(COS(RADIANS($B$2))*SIN(RADIANS(AD20)))))+180,360),MOD(540-DEGREES(ACOS(((SIN(RADIANS($B$2))*COS(RADIANS(AD20)))-SIN(RADIANS(T20)))/(COS(RADIANS($B$2))*SIN(RADIANS(AD20))))),360))</f>
        <v>161.501004840971</v>
      </c>
    </row>
    <row r="21" customFormat="false" ht="15" hidden="false" customHeight="false" outlineLevel="0" collapsed="false">
      <c r="D21" s="5" t="n">
        <f aca="false">D20+1</f>
        <v>46042</v>
      </c>
      <c r="E21" s="6" t="n">
        <f aca="false">$B$5</f>
        <v>0.5</v>
      </c>
      <c r="F21" s="7" t="n">
        <f aca="false">D21+2415018.5+E21-$B$4/24</f>
        <v>2461060.95833333</v>
      </c>
      <c r="G21" s="8" t="n">
        <f aca="false">(F21-2451545)/36525</f>
        <v>0.260532740132334</v>
      </c>
      <c r="I21" s="1" t="n">
        <f aca="false">MOD(280.46646+G21*(36000.76983+G21*0.0003032),360)</f>
        <v>299.845691263748</v>
      </c>
      <c r="J21" s="1" t="n">
        <f aca="false">357.52911+G21*(35999.05029-0.0001537*G21)</f>
        <v>9736.46031378264</v>
      </c>
      <c r="K21" s="1" t="n">
        <f aca="false">0.016708634-G21*(0.000042037+0.0000001267*G21)</f>
        <v>0.0166976733851481</v>
      </c>
      <c r="L21" s="1" t="n">
        <f aca="false">SIN(RADIANS(J21))*(1.914602-G21*(0.004817+0.000014*G21))+SIN(RADIANS(2*J21))*(0.019993-0.000101*G21)+SIN(RADIANS(3*J21))*0.000289</f>
        <v>0.553219593670616</v>
      </c>
      <c r="M21" s="1" t="n">
        <f aca="false">I21+L21</f>
        <v>300.398910857419</v>
      </c>
      <c r="N21" s="1" t="n">
        <f aca="false">J21+L21</f>
        <v>9737.01353337631</v>
      </c>
      <c r="O21" s="1" t="n">
        <f aca="false">(1.000001018*(1-K21*K21))/(1+K21*COS(RADIANS(N21)))</f>
        <v>0.984010595904862</v>
      </c>
      <c r="P21" s="1" t="n">
        <f aca="false">M21-0.00569-0.00478*SIN(RADIANS(125.04-1934.136*G21))</f>
        <v>300.394766479237</v>
      </c>
      <c r="Q21" s="1" t="n">
        <f aca="false">23+(26+((21.448-G21*(46.815+G21*(0.00059-G21*0.001813))))/60)/60</f>
        <v>23.435903097718</v>
      </c>
      <c r="R21" s="1" t="n">
        <f aca="false">Q21+0.00256*COS(RADIANS(125.04-1934.136*G21))</f>
        <v>23.4383255714692</v>
      </c>
      <c r="S21" s="1" t="n">
        <f aca="false">DEGREES(ATAN2(COS(RADIANS(P21)),COS(RADIANS(R21))*SIN(RADIANS(P21))))</f>
        <v>-57.4081915901882</v>
      </c>
      <c r="T21" s="1" t="n">
        <f aca="false">DEGREES(ASIN(SIN(RADIANS(R21))*SIN(RADIANS(P21))))</f>
        <v>-20.0654460321616</v>
      </c>
      <c r="U21" s="1" t="n">
        <f aca="false">TAN(RADIANS(R21/2))*TAN(RADIANS(R21/2))</f>
        <v>0.0430308830374845</v>
      </c>
      <c r="V21" s="1" t="n">
        <f aca="false">4*DEGREES(U21*SIN(2*RADIANS(I21))-2*K21*SIN(RADIANS(J21))+4*K21*U21*SIN(RADIANS(J21))*COS(2*RADIANS(I21))-0.5*U21*U21*SIN(4*RADIANS(I21))-1.25*K21*K21*SIN(2*RADIANS(J21)))</f>
        <v>-11.0051752081101</v>
      </c>
      <c r="W21" s="1" t="n">
        <f aca="false">DEGREES(ACOS(COS(RADIANS(90.833))/(COS(RADIANS($B$2))*COS(RADIANS(T21)))-TAN(RADIANS($B$2))*TAN(RADIANS(T21))))</f>
        <v>64.0830022399584</v>
      </c>
      <c r="X21" s="6" t="n">
        <f aca="false">(720-4*$B$3-V21+$B$4*60)/1440</f>
        <v>0.552872427227854</v>
      </c>
      <c r="Y21" s="6" t="n">
        <f aca="false">(X21*1440-W21*4)/1440</f>
        <v>0.374864087672414</v>
      </c>
      <c r="Z21" s="6" t="n">
        <f aca="false">(X21*1440+W21*4)/1440</f>
        <v>0.730880766783294</v>
      </c>
      <c r="AA21" s="1" t="n">
        <f aca="false">8*W21</f>
        <v>512.664017919667</v>
      </c>
      <c r="AB21" s="1" t="n">
        <f aca="false">MOD(E21*1440+V21+4*$B$3-60*$B$4,1440)</f>
        <v>643.86370479189</v>
      </c>
      <c r="AC21" s="1" t="n">
        <f aca="false">IF(AB21/4&lt;0,AB21/4+180,AB21/4-180)</f>
        <v>-19.0340738020275</v>
      </c>
      <c r="AD21" s="1" t="n">
        <f aca="false">DEGREES(ACOS(SIN(RADIANS($B$2))*SIN(RADIANS(T21))+COS(RADIANS($B$2))*COS(RADIANS(T21))*COS(RADIANS(AC21))))</f>
        <v>73.6480434344478</v>
      </c>
      <c r="AE21" s="1" t="n">
        <f aca="false">90-AD21</f>
        <v>16.3519565655522</v>
      </c>
      <c r="AF21" s="1" t="n">
        <f aca="false">IF(AE21&gt;85,0,IF(AE21&gt;5,58.1/TAN(RADIANS(AE21))-0.07/POWER(TAN(RADIANS(AE21)),3)+0.000086/POWER(TAN(RADIANS(AE21)),5),IF(AE21&gt;-0.575,1735+AE21*(-518.2+AE21*(103.4+AE21*(-12.79+AE21*0.711))),-20.772/TAN(RADIANS(AE21)))))/3600</f>
        <v>0.0542466458863481</v>
      </c>
      <c r="AG21" s="1" t="n">
        <f aca="false">AE21+AF21</f>
        <v>16.4062032114385</v>
      </c>
      <c r="AH21" s="1" t="n">
        <f aca="false">IF(AC21&gt;0,MOD(DEGREES(ACOS(((SIN(RADIANS($B$2))*COS(RADIANS(AD21)))-SIN(RADIANS(T21)))/(COS(RADIANS($B$2))*SIN(RADIANS(AD21)))))+180,360),MOD(540-DEGREES(ACOS(((SIN(RADIANS($B$2))*COS(RADIANS(AD21)))-SIN(RADIANS(T21)))/(COS(RADIANS($B$2))*SIN(RADIANS(AD21))))),360))</f>
        <v>161.382535695519</v>
      </c>
    </row>
    <row r="22" customFormat="false" ht="15" hidden="false" customHeight="false" outlineLevel="0" collapsed="false">
      <c r="D22" s="5" t="n">
        <f aca="false">D21+1</f>
        <v>46043</v>
      </c>
      <c r="E22" s="6" t="n">
        <f aca="false">$B$5</f>
        <v>0.5</v>
      </c>
      <c r="F22" s="7" t="n">
        <f aca="false">D22+2415018.5+E22-$B$4/24</f>
        <v>2461061.95833333</v>
      </c>
      <c r="G22" s="8" t="n">
        <f aca="false">(F22-2451545)/36525</f>
        <v>0.260560118640205</v>
      </c>
      <c r="I22" s="1" t="n">
        <f aca="false">MOD(280.46646+G22*(36000.76983+G22*0.0003032),360)</f>
        <v>300.831338628239</v>
      </c>
      <c r="J22" s="1" t="n">
        <f aca="false">357.52911+G22*(35999.05029-0.0001537*G22)</f>
        <v>9737.44591406217</v>
      </c>
      <c r="K22" s="1" t="n">
        <f aca="false">0.016708634-G22*(0.000042037+0.0000001267*G22)</f>
        <v>0.0166976722324301</v>
      </c>
      <c r="L22" s="1" t="n">
        <f aca="false">SIN(RADIANS(J22))*(1.914602-G22*(0.004817+0.000014*G22))+SIN(RADIANS(2*J22))*(0.019993-0.000101*G22)+SIN(RADIANS(3*J22))*0.000289</f>
        <v>0.585281700245146</v>
      </c>
      <c r="M22" s="1" t="n">
        <f aca="false">I22+L22</f>
        <v>301.416620328484</v>
      </c>
      <c r="N22" s="1" t="n">
        <f aca="false">J22+L22</f>
        <v>9738.03119576241</v>
      </c>
      <c r="O22" s="1" t="n">
        <f aca="false">(1.000001018*(1-K22*K22))/(1+K22*COS(RADIANS(N22)))</f>
        <v>0.984097087585633</v>
      </c>
      <c r="P22" s="1" t="n">
        <f aca="false">M22-0.00569-0.00478*SIN(RADIANS(125.04-1934.136*G22))</f>
        <v>301.412480130073</v>
      </c>
      <c r="Q22" s="1" t="n">
        <f aca="false">23+(26+((21.448-G22*(46.815+G22*(0.00059-G22*0.001813))))/60)/60</f>
        <v>23.4359027416838</v>
      </c>
      <c r="R22" s="1" t="n">
        <f aca="false">Q22+0.00256*COS(RADIANS(125.04-1934.136*G22))</f>
        <v>23.4383244493511</v>
      </c>
      <c r="S22" s="1" t="n">
        <f aca="false">DEGREES(ATAN2(COS(RADIANS(P22)),COS(RADIANS(R22))*SIN(RADIANS(P22))))</f>
        <v>-56.3513510753824</v>
      </c>
      <c r="T22" s="1" t="n">
        <f aca="false">DEGREES(ASIN(SIN(RADIANS(R22))*SIN(RADIANS(P22))))</f>
        <v>-19.8442608859782</v>
      </c>
      <c r="U22" s="1" t="n">
        <f aca="false">TAN(RADIANS(R22/2))*TAN(RADIANS(R22/2))</f>
        <v>0.0430308788000479</v>
      </c>
      <c r="V22" s="1" t="n">
        <f aca="false">4*DEGREES(U22*SIN(2*RADIANS(I22))-2*K22*SIN(RADIANS(J22))+4*K22*U22*SIN(RADIANS(J22))*COS(2*RADIANS(I22))-0.5*U22*U22*SIN(4*RADIANS(I22))-1.25*K22*K22*SIN(2*RADIANS(J22)))</f>
        <v>-11.2915010486316</v>
      </c>
      <c r="W22" s="1" t="n">
        <f aca="false">DEGREES(ACOS(COS(RADIANS(90.833))/(COS(RADIANS($B$2))*COS(RADIANS(T22)))-TAN(RADIANS($B$2))*TAN(RADIANS(T22))))</f>
        <v>64.4323296258524</v>
      </c>
      <c r="X22" s="6" t="n">
        <f aca="false">(720-4*$B$3-V22+$B$4*60)/1440</f>
        <v>0.553071264617105</v>
      </c>
      <c r="Y22" s="6" t="n">
        <f aca="false">(X22*1440-W22*4)/1440</f>
        <v>0.37409257121196</v>
      </c>
      <c r="Z22" s="6" t="n">
        <f aca="false">(X22*1440+W22*4)/1440</f>
        <v>0.732049958022251</v>
      </c>
      <c r="AA22" s="1" t="n">
        <f aca="false">8*W22</f>
        <v>515.45863700682</v>
      </c>
      <c r="AB22" s="1" t="n">
        <f aca="false">MOD(E22*1440+V22+4*$B$3-60*$B$4,1440)</f>
        <v>643.577378951368</v>
      </c>
      <c r="AC22" s="1" t="n">
        <f aca="false">IF(AB22/4&lt;0,AB22/4+180,AB22/4-180)</f>
        <v>-19.1056552621579</v>
      </c>
      <c r="AD22" s="1" t="n">
        <f aca="false">DEGREES(ACOS(SIN(RADIANS($B$2))*SIN(RADIANS(T22))+COS(RADIANS($B$2))*COS(RADIANS(T22))*COS(RADIANS(AC22))))</f>
        <v>73.4460666270419</v>
      </c>
      <c r="AE22" s="1" t="n">
        <f aca="false">90-AD22</f>
        <v>16.5539333729581</v>
      </c>
      <c r="AF22" s="1" t="n">
        <f aca="false">IF(AE22&gt;85,0,IF(AE22&gt;5,58.1/TAN(RADIANS(AE22))-0.07/POWER(TAN(RADIANS(AE22)),3)+0.000086/POWER(TAN(RADIANS(AE22)),5),IF(AE22&gt;-0.575,1735+AE22*(-518.2+AE22*(103.4+AE22*(-12.79+AE22*0.711))),-20.772/TAN(RADIANS(AE22)))))/3600</f>
        <v>0.0535661063125968</v>
      </c>
      <c r="AG22" s="1" t="n">
        <f aca="false">AE22+AF22</f>
        <v>16.6074994792707</v>
      </c>
      <c r="AH22" s="1" t="n">
        <f aca="false">IF(AC22&gt;0,MOD(DEGREES(ACOS(((SIN(RADIANS($B$2))*COS(RADIANS(AD22)))-SIN(RADIANS(T22)))/(COS(RADIANS($B$2))*SIN(RADIANS(AD22)))))+180,360),MOD(540-DEGREES(ACOS(((SIN(RADIANS($B$2))*COS(RADIANS(AD22)))-SIN(RADIANS(T22)))/(COS(RADIANS($B$2))*SIN(RADIANS(AD22))))),360))</f>
        <v>161.265236553673</v>
      </c>
    </row>
    <row r="23" customFormat="false" ht="15" hidden="false" customHeight="false" outlineLevel="0" collapsed="false">
      <c r="D23" s="5" t="n">
        <f aca="false">D22+1</f>
        <v>46044</v>
      </c>
      <c r="E23" s="6" t="n">
        <f aca="false">$B$5</f>
        <v>0.5</v>
      </c>
      <c r="F23" s="7" t="n">
        <f aca="false">D23+2415018.5+E23-$B$4/24</f>
        <v>2461062.95833333</v>
      </c>
      <c r="G23" s="8" t="n">
        <f aca="false">(F23-2451545)/36525</f>
        <v>0.260587497148076</v>
      </c>
      <c r="I23" s="1" t="n">
        <f aca="false">MOD(280.46646+G23*(36000.76983+G23*0.0003032),360)</f>
        <v>301.816985992728</v>
      </c>
      <c r="J23" s="1" t="n">
        <f aca="false">357.52911+G23*(35999.05029-0.0001537*G23)</f>
        <v>9738.4315143417</v>
      </c>
      <c r="K23" s="1" t="n">
        <f aca="false">0.016708634-G23*(0.000042037+0.0000001267*G23)</f>
        <v>0.016697671079712</v>
      </c>
      <c r="L23" s="1" t="n">
        <f aca="false">SIN(RADIANS(J23))*(1.914602-G23*(0.004817+0.000014*G23))+SIN(RADIANS(2*J23))*(0.019993-0.000101*G23)+SIN(RADIANS(3*J23))*0.000289</f>
        <v>0.617159937847966</v>
      </c>
      <c r="M23" s="1" t="n">
        <f aca="false">I23+L23</f>
        <v>302.434145930576</v>
      </c>
      <c r="N23" s="1" t="n">
        <f aca="false">J23+L23</f>
        <v>9739.04867427955</v>
      </c>
      <c r="O23" s="1" t="n">
        <f aca="false">(1.000001018*(1-K23*K23))/(1+K23*COS(RADIANS(N23)))</f>
        <v>0.984188430525293</v>
      </c>
      <c r="P23" s="1" t="n">
        <f aca="false">M23-0.00569-0.00478*SIN(RADIANS(125.04-1934.136*G23))</f>
        <v>302.430009910612</v>
      </c>
      <c r="Q23" s="1" t="n">
        <f aca="false">23+(26+((21.448-G23*(46.815+G23*(0.00059-G23*0.001813))))/60)/60</f>
        <v>23.4359023856495</v>
      </c>
      <c r="R23" s="1" t="n">
        <f aca="false">Q23+0.00256*COS(RADIANS(125.04-1934.136*G23))</f>
        <v>23.4383233251644</v>
      </c>
      <c r="S23" s="1" t="n">
        <f aca="false">DEGREES(ATAN2(COS(RADIANS(P23)),COS(RADIANS(R23))*SIN(RADIANS(P23))))</f>
        <v>-55.297682423062</v>
      </c>
      <c r="T23" s="1" t="n">
        <f aca="false">DEGREES(ASIN(SIN(RADIANS(R23))*SIN(RADIANS(P23))))</f>
        <v>-19.6169105115178</v>
      </c>
      <c r="U23" s="1" t="n">
        <f aca="false">TAN(RADIANS(R23/2))*TAN(RADIANS(R23/2))</f>
        <v>0.0430308745548</v>
      </c>
      <c r="V23" s="1" t="n">
        <f aca="false">4*DEGREES(U23*SIN(2*RADIANS(I23))-2*K23*SIN(RADIANS(J23))+4*K23*U23*SIN(RADIANS(J23))*COS(2*RADIANS(I23))-0.5*U23*U23*SIN(4*RADIANS(I23))-1.25*K23*K23*SIN(2*RADIANS(J23)))</f>
        <v>-11.5651873588471</v>
      </c>
      <c r="W23" s="1" t="n">
        <f aca="false">DEGREES(ACOS(COS(RADIANS(90.833))/(COS(RADIANS($B$2))*COS(RADIANS(T23)))-TAN(RADIANS($B$2))*TAN(RADIANS(T23))))</f>
        <v>64.7893514001761</v>
      </c>
      <c r="X23" s="6" t="n">
        <f aca="false">(720-4*$B$3-V23+$B$4*60)/1440</f>
        <v>0.553261324554755</v>
      </c>
      <c r="Y23" s="6" t="n">
        <f aca="false">(X23*1440-W23*4)/1440</f>
        <v>0.37329090399871</v>
      </c>
      <c r="Z23" s="6" t="n">
        <f aca="false">(X23*1440+W23*4)/1440</f>
        <v>0.7332317451108</v>
      </c>
      <c r="AA23" s="1" t="n">
        <f aca="false">8*W23</f>
        <v>518.314811201409</v>
      </c>
      <c r="AB23" s="1" t="n">
        <f aca="false">MOD(E23*1440+V23+4*$B$3-60*$B$4,1440)</f>
        <v>643.303692641153</v>
      </c>
      <c r="AC23" s="1" t="n">
        <f aca="false">IF(AB23/4&lt;0,AB23/4+180,AB23/4-180)</f>
        <v>-19.1740768397118</v>
      </c>
      <c r="AD23" s="1" t="n">
        <f aca="false">DEGREES(ACOS(SIN(RADIANS($B$2))*SIN(RADIANS(T23))+COS(RADIANS($B$2))*COS(RADIANS(T23))*COS(RADIANS(AC23))))</f>
        <v>73.2375659769695</v>
      </c>
      <c r="AE23" s="1" t="n">
        <f aca="false">90-AD23</f>
        <v>16.7624340230305</v>
      </c>
      <c r="AF23" s="1" t="n">
        <f aca="false">IF(AE23&gt;85,0,IF(AE23&gt;5,58.1/TAN(RADIANS(AE23))-0.07/POWER(TAN(RADIANS(AE23)),3)+0.000086/POWER(TAN(RADIANS(AE23)),5),IF(AE23&gt;-0.575,1735+AE23*(-518.2+AE23*(103.4+AE23*(-12.79+AE23*0.711))),-20.772/TAN(RADIANS(AE23)))))/3600</f>
        <v>0.052879581702254</v>
      </c>
      <c r="AG23" s="1" t="n">
        <f aca="false">AE23+AF23</f>
        <v>16.8153136047328</v>
      </c>
      <c r="AH23" s="1" t="n">
        <f aca="false">IF(AC23&gt;0,MOD(DEGREES(ACOS(((SIN(RADIANS($B$2))*COS(RADIANS(AD23)))-SIN(RADIANS(T23)))/(COS(RADIANS($B$2))*SIN(RADIANS(AD23)))))+180,360),MOD(540-DEGREES(ACOS(((SIN(RADIANS($B$2))*COS(RADIANS(AD23)))-SIN(RADIANS(T23)))/(COS(RADIANS($B$2))*SIN(RADIANS(AD23))))),360))</f>
        <v>161.14917375842</v>
      </c>
    </row>
    <row r="24" customFormat="false" ht="15" hidden="false" customHeight="false" outlineLevel="0" collapsed="false">
      <c r="D24" s="5" t="n">
        <f aca="false">D23+1</f>
        <v>46045</v>
      </c>
      <c r="E24" s="6" t="n">
        <f aca="false">$B$5</f>
        <v>0.5</v>
      </c>
      <c r="F24" s="7" t="n">
        <f aca="false">D24+2415018.5+E24-$B$4/24</f>
        <v>2461063.95833333</v>
      </c>
      <c r="G24" s="8" t="n">
        <f aca="false">(F24-2451545)/36525</f>
        <v>0.260614875655948</v>
      </c>
      <c r="I24" s="1" t="n">
        <f aca="false">MOD(280.46646+G24*(36000.76983+G24*0.0003032),360)</f>
        <v>302.802633357218</v>
      </c>
      <c r="J24" s="1" t="n">
        <f aca="false">357.52911+G24*(35999.05029-0.0001537*G24)</f>
        <v>9739.41711462124</v>
      </c>
      <c r="K24" s="1" t="n">
        <f aca="false">0.016708634-G24*(0.000042037+0.0000001267*G24)</f>
        <v>0.0166976699269937</v>
      </c>
      <c r="L24" s="1" t="n">
        <f aca="false">SIN(RADIANS(J24))*(1.914602-G24*(0.004817+0.000014*G24))+SIN(RADIANS(2*J24))*(0.019993-0.000101*G24)+SIN(RADIANS(3*J24))*0.000289</f>
        <v>0.648844358862544</v>
      </c>
      <c r="M24" s="1" t="n">
        <f aca="false">I24+L24</f>
        <v>303.451477716081</v>
      </c>
      <c r="N24" s="1" t="n">
        <f aca="false">J24+L24</f>
        <v>9740.0659589801</v>
      </c>
      <c r="O24" s="1" t="n">
        <f aca="false">(1.000001018*(1-K24*K24))/(1+K24*COS(RADIANS(N24)))</f>
        <v>0.984284595020959</v>
      </c>
      <c r="P24" s="1" t="n">
        <f aca="false">M24-0.00569-0.00478*SIN(RADIANS(125.04-1934.136*G24))</f>
        <v>303.447345873237</v>
      </c>
      <c r="Q24" s="1" t="n">
        <f aca="false">23+(26+((21.448-G24*(46.815+G24*(0.00059-G24*0.001813))))/60)/60</f>
        <v>23.4359020296153</v>
      </c>
      <c r="R24" s="1" t="n">
        <f aca="false">Q24+0.00256*COS(RADIANS(125.04-1934.136*G24))</f>
        <v>23.4383221989099</v>
      </c>
      <c r="S24" s="1" t="n">
        <f aca="false">DEGREES(ATAN2(COS(RADIANS(P24)),COS(RADIANS(R24))*SIN(RADIANS(P24))))</f>
        <v>-54.247229511971</v>
      </c>
      <c r="T24" s="1" t="n">
        <f aca="false">DEGREES(ASIN(SIN(RADIANS(R24))*SIN(RADIANS(P24))))</f>
        <v>-19.3834949644394</v>
      </c>
      <c r="U24" s="1" t="n">
        <f aca="false">TAN(RADIANS(R24/2))*TAN(RADIANS(R24/2))</f>
        <v>0.0430308703017434</v>
      </c>
      <c r="V24" s="1" t="n">
        <f aca="false">4*DEGREES(U24*SIN(2*RADIANS(I24))-2*K24*SIN(RADIANS(J24))+4*K24*U24*SIN(RADIANS(J24))*COS(2*RADIANS(I24))-0.5*U24*U24*SIN(4*RADIANS(I24))-1.25*K24*K24*SIN(2*RADIANS(J24)))</f>
        <v>-11.8260436456875</v>
      </c>
      <c r="W24" s="1" t="n">
        <f aca="false">DEGREES(ACOS(COS(RADIANS(90.833))/(COS(RADIANS($B$2))*COS(RADIANS(T24)))-TAN(RADIANS($B$2))*TAN(RADIANS(T24))))</f>
        <v>65.1537927714136</v>
      </c>
      <c r="X24" s="6" t="n">
        <f aca="false">(720-4*$B$3-V24+$B$4*60)/1440</f>
        <v>0.55344247475395</v>
      </c>
      <c r="Y24" s="6" t="n">
        <f aca="false">(X24*1440-W24*4)/1440</f>
        <v>0.372459717055579</v>
      </c>
      <c r="Z24" s="6" t="n">
        <f aca="false">(X24*1440+W24*4)/1440</f>
        <v>0.734425232452321</v>
      </c>
      <c r="AA24" s="1" t="n">
        <f aca="false">8*W24</f>
        <v>521.230342171309</v>
      </c>
      <c r="AB24" s="1" t="n">
        <f aca="false">MOD(E24*1440+V24+4*$B$3-60*$B$4,1440)</f>
        <v>643.042836354313</v>
      </c>
      <c r="AC24" s="1" t="n">
        <f aca="false">IF(AB24/4&lt;0,AB24/4+180,AB24/4-180)</f>
        <v>-19.2392909114219</v>
      </c>
      <c r="AD24" s="1" t="n">
        <f aca="false">DEGREES(ACOS(SIN(RADIANS($B$2))*SIN(RADIANS(T24))+COS(RADIANS($B$2))*COS(RADIANS(T24))*COS(RADIANS(AC24))))</f>
        <v>73.0226229120391</v>
      </c>
      <c r="AE24" s="1" t="n">
        <f aca="false">90-AD24</f>
        <v>16.9773770879609</v>
      </c>
      <c r="AF24" s="1" t="n">
        <f aca="false">IF(AE24&gt;85,0,IF(AE24&gt;5,58.1/TAN(RADIANS(AE24))-0.07/POWER(TAN(RADIANS(AE24)),3)+0.000086/POWER(TAN(RADIANS(AE24)),5),IF(AE24&gt;-0.575,1735+AE24*(-518.2+AE24*(103.4+AE24*(-12.79+AE24*0.711))),-20.772/TAN(RADIANS(AE24)))))/3600</f>
        <v>0.0521882642653892</v>
      </c>
      <c r="AG24" s="1" t="n">
        <f aca="false">AE24+AF24</f>
        <v>17.0295653522263</v>
      </c>
      <c r="AH24" s="1" t="n">
        <f aca="false">IF(AC24&gt;0,MOD(DEGREES(ACOS(((SIN(RADIANS($B$2))*COS(RADIANS(AD24)))-SIN(RADIANS(T24)))/(COS(RADIANS($B$2))*SIN(RADIANS(AD24)))))+180,360),MOD(540-DEGREES(ACOS(((SIN(RADIANS($B$2))*COS(RADIANS(AD24)))-SIN(RADIANS(T24)))/(COS(RADIANS($B$2))*SIN(RADIANS(AD24))))),360))</f>
        <v>161.034411186487</v>
      </c>
    </row>
    <row r="25" customFormat="false" ht="15" hidden="false" customHeight="false" outlineLevel="0" collapsed="false">
      <c r="D25" s="5" t="n">
        <f aca="false">D24+1</f>
        <v>46046</v>
      </c>
      <c r="E25" s="6" t="n">
        <f aca="false">$B$5</f>
        <v>0.5</v>
      </c>
      <c r="F25" s="7" t="n">
        <f aca="false">D25+2415018.5+E25-$B$4/24</f>
        <v>2461064.95833333</v>
      </c>
      <c r="G25" s="8" t="n">
        <f aca="false">(F25-2451545)/36525</f>
        <v>0.260642254163819</v>
      </c>
      <c r="I25" s="1" t="n">
        <f aca="false">MOD(280.46646+G25*(36000.76983+G25*0.0003032),360)</f>
        <v>303.78828072171</v>
      </c>
      <c r="J25" s="1" t="n">
        <f aca="false">357.52911+G25*(35999.05029-0.0001537*G25)</f>
        <v>9740.40271490077</v>
      </c>
      <c r="K25" s="1" t="n">
        <f aca="false">0.016708634-G25*(0.000042037+0.0000001267*G25)</f>
        <v>0.0166976687742752</v>
      </c>
      <c r="L25" s="1" t="n">
        <f aca="false">SIN(RADIANS(J25))*(1.914602-G25*(0.004817+0.000014*G25))+SIN(RADIANS(2*J25))*(0.019993-0.000101*G25)+SIN(RADIANS(3*J25))*0.000289</f>
        <v>0.680325087104685</v>
      </c>
      <c r="M25" s="1" t="n">
        <f aca="false">I25+L25</f>
        <v>304.468605808815</v>
      </c>
      <c r="N25" s="1" t="n">
        <f aca="false">J25+L25</f>
        <v>9741.08303998787</v>
      </c>
      <c r="O25" s="1" t="n">
        <f aca="false">(1.000001018*(1-K25*K25))/(1+K25*COS(RADIANS(N25)))</f>
        <v>0.984385549819489</v>
      </c>
      <c r="P25" s="1" t="n">
        <f aca="false">M25-0.00569-0.00478*SIN(RADIANS(125.04-1934.136*G25))</f>
        <v>304.464478141761</v>
      </c>
      <c r="Q25" s="1" t="n">
        <f aca="false">23+(26+((21.448-G25*(46.815+G25*(0.00059-G25*0.001813))))/60)/60</f>
        <v>23.4359016735811</v>
      </c>
      <c r="R25" s="1" t="n">
        <f aca="false">Q25+0.00256*COS(RADIANS(125.04-1934.136*G25))</f>
        <v>23.4383210705881</v>
      </c>
      <c r="S25" s="1" t="n">
        <f aca="false">DEGREES(ATAN2(COS(RADIANS(P25)),COS(RADIANS(R25))*SIN(RADIANS(P25))))</f>
        <v>-53.2000314741367</v>
      </c>
      <c r="T25" s="1" t="n">
        <f aca="false">DEGREES(ASIN(SIN(RADIANS(R25))*SIN(RADIANS(P25))))</f>
        <v>-19.1441159963287</v>
      </c>
      <c r="U25" s="1" t="n">
        <f aca="false">TAN(RADIANS(R25/2))*TAN(RADIANS(R25/2))</f>
        <v>0.0430308660408804</v>
      </c>
      <c r="V25" s="1" t="n">
        <f aca="false">4*DEGREES(U25*SIN(2*RADIANS(I25))-2*K25*SIN(RADIANS(J25))+4*K25*U25*SIN(RADIANS(J25))*COS(2*RADIANS(I25))-0.5*U25*U25*SIN(4*RADIANS(I25))-1.25*K25*K25*SIN(2*RADIANS(J25)))</f>
        <v>-12.0738981493585</v>
      </c>
      <c r="W25" s="1" t="n">
        <f aca="false">DEGREES(ACOS(COS(RADIANS(90.833))/(COS(RADIANS($B$2))*COS(RADIANS(T25)))-TAN(RADIANS($B$2))*TAN(RADIANS(T25))))</f>
        <v>65.5253820197143</v>
      </c>
      <c r="X25" s="6" t="n">
        <f aca="false">(720-4*$B$3-V25+$B$4*60)/1440</f>
        <v>0.553614595937055</v>
      </c>
      <c r="Y25" s="6" t="n">
        <f aca="false">(X25*1440-W25*4)/1440</f>
        <v>0.371599645882293</v>
      </c>
      <c r="Z25" s="6" t="n">
        <f aca="false">(X25*1440+W25*4)/1440</f>
        <v>0.735629545991816</v>
      </c>
      <c r="AA25" s="1" t="n">
        <f aca="false">8*W25</f>
        <v>524.203056157714</v>
      </c>
      <c r="AB25" s="1" t="n">
        <f aca="false">MOD(E25*1440+V25+4*$B$3-60*$B$4,1440)</f>
        <v>642.794981850641</v>
      </c>
      <c r="AC25" s="1" t="n">
        <f aca="false">IF(AB25/4&lt;0,AB25/4+180,AB25/4-180)</f>
        <v>-19.3012545373396</v>
      </c>
      <c r="AD25" s="1" t="n">
        <f aca="false">DEGREES(ACOS(SIN(RADIANS($B$2))*SIN(RADIANS(T25))+COS(RADIANS($B$2))*COS(RADIANS(T25))*COS(RADIANS(AC25))))</f>
        <v>72.8013212300022</v>
      </c>
      <c r="AE25" s="1" t="n">
        <f aca="false">90-AD25</f>
        <v>17.1986787699978</v>
      </c>
      <c r="AF25" s="1" t="n">
        <f aca="false">IF(AE25&gt;85,0,IF(AE25&gt;5,58.1/TAN(RADIANS(AE25))-0.07/POWER(TAN(RADIANS(AE25)),3)+0.000086/POWER(TAN(RADIANS(AE25)),5),IF(AE25&gt;-0.575,1735+AE25*(-518.2+AE25*(103.4+AE25*(-12.79+AE25*0.711))),-20.772/TAN(RADIANS(AE25)))))/3600</f>
        <v>0.0514932951527278</v>
      </c>
      <c r="AG25" s="1" t="n">
        <f aca="false">AE25+AF25</f>
        <v>17.2501720651506</v>
      </c>
      <c r="AH25" s="1" t="n">
        <f aca="false">IF(AC25&gt;0,MOD(DEGREES(ACOS(((SIN(RADIANS($B$2))*COS(RADIANS(AD25)))-SIN(RADIANS(T25)))/(COS(RADIANS($B$2))*SIN(RADIANS(AD25)))))+180,360),MOD(540-DEGREES(ACOS(((SIN(RADIANS($B$2))*COS(RADIANS(AD25)))-SIN(RADIANS(T25)))/(COS(RADIANS($B$2))*SIN(RADIANS(AD25))))),360))</f>
        <v>160.921010173124</v>
      </c>
    </row>
    <row r="26" customFormat="false" ht="15" hidden="false" customHeight="false" outlineLevel="0" collapsed="false">
      <c r="D26" s="5" t="n">
        <f aca="false">D25+1</f>
        <v>46047</v>
      </c>
      <c r="E26" s="6" t="n">
        <f aca="false">$B$5</f>
        <v>0.5</v>
      </c>
      <c r="F26" s="7" t="n">
        <f aca="false">D26+2415018.5+E26-$B$4/24</f>
        <v>2461065.95833333</v>
      </c>
      <c r="G26" s="8" t="n">
        <f aca="false">(F26-2451545)/36525</f>
        <v>0.26066963267169</v>
      </c>
      <c r="I26" s="1" t="n">
        <f aca="false">MOD(280.46646+G26*(36000.76983+G26*0.0003032),360)</f>
        <v>304.773928086202</v>
      </c>
      <c r="J26" s="1" t="n">
        <f aca="false">357.52911+G26*(35999.05029-0.0001537*G26)</f>
        <v>9741.3883151803</v>
      </c>
      <c r="K26" s="1" t="n">
        <f aca="false">0.016708634-G26*(0.000042037+0.0000001267*G26)</f>
        <v>0.0166976676215565</v>
      </c>
      <c r="L26" s="1" t="n">
        <f aca="false">SIN(RADIANS(J26))*(1.914602-G26*(0.004817+0.000014*G26))+SIN(RADIANS(2*J26))*(0.019993-0.000101*G26)+SIN(RADIANS(3*J26))*0.000289</f>
        <v>0.711592321366203</v>
      </c>
      <c r="M26" s="1" t="n">
        <f aca="false">I26+L26</f>
        <v>305.485520407569</v>
      </c>
      <c r="N26" s="1" t="n">
        <f aca="false">J26+L26</f>
        <v>9742.09990750166</v>
      </c>
      <c r="O26" s="1" t="n">
        <f aca="false">(1.000001018*(1-K26*K26))/(1+K26*COS(RADIANS(N26)))</f>
        <v>0.984491262130331</v>
      </c>
      <c r="P26" s="1" t="n">
        <f aca="false">M26-0.00569-0.00478*SIN(RADIANS(125.04-1934.136*G26))</f>
        <v>305.481396914969</v>
      </c>
      <c r="Q26" s="1" t="n">
        <f aca="false">23+(26+((21.448-G26*(46.815+G26*(0.00059-G26*0.001813))))/60)/60</f>
        <v>23.4359013175469</v>
      </c>
      <c r="R26" s="1" t="n">
        <f aca="false">Q26+0.00256*COS(RADIANS(125.04-1934.136*G26))</f>
        <v>23.4383199401996</v>
      </c>
      <c r="S26" s="1" t="n">
        <f aca="false">DEGREES(ATAN2(COS(RADIANS(P26)),COS(RADIANS(R26))*SIN(RADIANS(P26))))</f>
        <v>-52.1561227249706</v>
      </c>
      <c r="T26" s="1" t="n">
        <f aca="false">DEGREES(ASIN(SIN(RADIANS(R26))*SIN(RADIANS(P26))))</f>
        <v>-18.8988769445345</v>
      </c>
      <c r="U26" s="1" t="n">
        <f aca="false">TAN(RADIANS(R26/2))*TAN(RADIANS(R26/2))</f>
        <v>0.0430308617722136</v>
      </c>
      <c r="V26" s="1" t="n">
        <f aca="false">4*DEGREES(U26*SIN(2*RADIANS(I26))-2*K26*SIN(RADIANS(J26))+4*K26*U26*SIN(RADIANS(J26))*COS(2*RADIANS(I26))-0.5*U26*U26*SIN(4*RADIANS(I26))-1.25*K26*K26*SIN(2*RADIANS(J26)))</f>
        <v>-12.3085978673542</v>
      </c>
      <c r="W26" s="1" t="n">
        <f aca="false">DEGREES(ACOS(COS(RADIANS(90.833))/(COS(RADIANS($B$2))*COS(RADIANS(T26)))-TAN(RADIANS($B$2))*TAN(RADIANS(T26))))</f>
        <v>65.9038509726495</v>
      </c>
      <c r="X26" s="6" t="n">
        <f aca="false">(720-4*$B$3-V26+$B$4*60)/1440</f>
        <v>0.553777581852329</v>
      </c>
      <c r="Y26" s="6" t="n">
        <f aca="false">(X26*1440-W26*4)/1440</f>
        <v>0.370711329150525</v>
      </c>
      <c r="Z26" s="6" t="n">
        <f aca="false">(X26*1440+W26*4)/1440</f>
        <v>0.736843834554134</v>
      </c>
      <c r="AA26" s="1" t="n">
        <f aca="false">8*W26</f>
        <v>527.230807781196</v>
      </c>
      <c r="AB26" s="1" t="n">
        <f aca="false">MOD(E26*1440+V26+4*$B$3-60*$B$4,1440)</f>
        <v>642.560282132646</v>
      </c>
      <c r="AC26" s="1" t="n">
        <f aca="false">IF(AB26/4&lt;0,AB26/4+180,AB26/4-180)</f>
        <v>-19.3599294668386</v>
      </c>
      <c r="AD26" s="1" t="n">
        <f aca="false">DEGREES(ACOS(SIN(RADIANS($B$2))*SIN(RADIANS(T26))+COS(RADIANS($B$2))*COS(RADIANS(T26))*COS(RADIANS(AC26))))</f>
        <v>72.573747028414</v>
      </c>
      <c r="AE26" s="1" t="n">
        <f aca="false">90-AD26</f>
        <v>17.426252971586</v>
      </c>
      <c r="AF26" s="1" t="n">
        <f aca="false">IF(AE26&gt;85,0,IF(AE26&gt;5,58.1/TAN(RADIANS(AE26))-0.07/POWER(TAN(RADIANS(AE26)),3)+0.000086/POWER(TAN(RADIANS(AE26)),5),IF(AE26&gt;-0.575,1735+AE26*(-518.2+AE26*(103.4+AE26*(-12.79+AE26*0.711))),-20.772/TAN(RADIANS(AE26)))))/3600</f>
        <v>0.0507957625761034</v>
      </c>
      <c r="AG26" s="1" t="n">
        <f aca="false">AE26+AF26</f>
        <v>17.4770487341621</v>
      </c>
      <c r="AH26" s="1" t="n">
        <f aca="false">IF(AC26&gt;0,MOD(DEGREES(ACOS(((SIN(RADIANS($B$2))*COS(RADIANS(AD26)))-SIN(RADIANS(T26)))/(COS(RADIANS($B$2))*SIN(RADIANS(AD26)))))+180,360),MOD(540-DEGREES(ACOS(((SIN(RADIANS($B$2))*COS(RADIANS(AD26)))-SIN(RADIANS(T26)))/(COS(RADIANS($B$2))*SIN(RADIANS(AD26))))),360))</f>
        <v>160.809029440689</v>
      </c>
    </row>
    <row r="27" customFormat="false" ht="15" hidden="false" customHeight="false" outlineLevel="0" collapsed="false">
      <c r="D27" s="5" t="n">
        <f aca="false">D26+1</f>
        <v>46048</v>
      </c>
      <c r="E27" s="6" t="n">
        <f aca="false">$B$5</f>
        <v>0.5</v>
      </c>
      <c r="F27" s="7" t="n">
        <f aca="false">D27+2415018.5+E27-$B$4/24</f>
        <v>2461066.95833333</v>
      </c>
      <c r="G27" s="8" t="n">
        <f aca="false">(F27-2451545)/36525</f>
        <v>0.260697011179562</v>
      </c>
      <c r="I27" s="1" t="n">
        <f aca="false">MOD(280.46646+G27*(36000.76983+G27*0.0003032),360)</f>
        <v>305.759575450695</v>
      </c>
      <c r="J27" s="1" t="n">
        <f aca="false">357.52911+G27*(35999.05029-0.0001537*G27)</f>
        <v>9742.37391545983</v>
      </c>
      <c r="K27" s="1" t="n">
        <f aca="false">0.016708634-G27*(0.000042037+0.0000001267*G27)</f>
        <v>0.0166976664688376</v>
      </c>
      <c r="L27" s="1" t="n">
        <f aca="false">SIN(RADIANS(J27))*(1.914602-G27*(0.004817+0.000014*G27))+SIN(RADIANS(2*J27))*(0.019993-0.000101*G27)+SIN(RADIANS(3*J27))*0.000289</f>
        <v>0.742636338916318</v>
      </c>
      <c r="M27" s="1" t="n">
        <f aca="false">I27+L27</f>
        <v>306.502211789611</v>
      </c>
      <c r="N27" s="1" t="n">
        <f aca="false">J27+L27</f>
        <v>9743.11655179875</v>
      </c>
      <c r="O27" s="1" t="n">
        <f aca="false">(1.000001018*(1-K27*K27))/(1+K27*COS(RADIANS(N27)))</f>
        <v>0.984601697638977</v>
      </c>
      <c r="P27" s="1" t="n">
        <f aca="false">M27-0.00569-0.00478*SIN(RADIANS(125.04-1934.136*G27))</f>
        <v>306.498092470128</v>
      </c>
      <c r="Q27" s="1" t="n">
        <f aca="false">23+(26+((21.448-G27*(46.815+G27*(0.00059-G27*0.001813))))/60)/60</f>
        <v>23.4359009615127</v>
      </c>
      <c r="R27" s="1" t="n">
        <f aca="false">Q27+0.00256*COS(RADIANS(125.04-1934.136*G27))</f>
        <v>23.4383188077453</v>
      </c>
      <c r="S27" s="1" t="n">
        <f aca="false">DEGREES(ATAN2(COS(RADIANS(P27)),COS(RADIANS(R27))*SIN(RADIANS(P27))))</f>
        <v>-51.1155330025239</v>
      </c>
      <c r="T27" s="1" t="n">
        <f aca="false">DEGREES(ASIN(SIN(RADIANS(R27))*SIN(RADIANS(P27))))</f>
        <v>-18.6478826237355</v>
      </c>
      <c r="U27" s="1" t="n">
        <f aca="false">TAN(RADIANS(R27/2))*TAN(RADIANS(R27/2))</f>
        <v>0.0430308574957455</v>
      </c>
      <c r="V27" s="1" t="n">
        <f aca="false">4*DEGREES(U27*SIN(2*RADIANS(I27))-2*K27*SIN(RADIANS(J27))+4*K27*U27*SIN(RADIANS(J27))*COS(2*RADIANS(I27))-0.5*U27*U27*SIN(4*RADIANS(I27))-1.25*K27*K27*SIN(2*RADIANS(J27)))</f>
        <v>-12.5300085403129</v>
      </c>
      <c r="W27" s="1" t="n">
        <f aca="false">DEGREES(ACOS(COS(RADIANS(90.833))/(COS(RADIANS($B$2))*COS(RADIANS(T27)))-TAN(RADIANS($B$2))*TAN(RADIANS(T27))))</f>
        <v>66.288935438889</v>
      </c>
      <c r="X27" s="6" t="n">
        <f aca="false">(720-4*$B$3-V27+$B$4*60)/1440</f>
        <v>0.553931339264106</v>
      </c>
      <c r="Y27" s="6" t="n">
        <f aca="false">(X27*1440-W27*4)/1440</f>
        <v>0.369795407489415</v>
      </c>
      <c r="Z27" s="6" t="n">
        <f aca="false">(X27*1440+W27*4)/1440</f>
        <v>0.738067271038798</v>
      </c>
      <c r="AA27" s="1" t="n">
        <f aca="false">8*W27</f>
        <v>530.311483511112</v>
      </c>
      <c r="AB27" s="1" t="n">
        <f aca="false">MOD(E27*1440+V27+4*$B$3-60*$B$4,1440)</f>
        <v>642.338871459687</v>
      </c>
      <c r="AC27" s="1" t="n">
        <f aca="false">IF(AB27/4&lt;0,AB27/4+180,AB27/4-180)</f>
        <v>-19.4152821350782</v>
      </c>
      <c r="AD27" s="1" t="n">
        <f aca="false">DEGREES(ACOS(SIN(RADIANS($B$2))*SIN(RADIANS(T27))+COS(RADIANS($B$2))*COS(RADIANS(T27))*COS(RADIANS(AC27))))</f>
        <v>72.3399886340189</v>
      </c>
      <c r="AE27" s="1" t="n">
        <f aca="false">90-AD27</f>
        <v>17.6600113659811</v>
      </c>
      <c r="AF27" s="1" t="n">
        <f aca="false">IF(AE27&gt;85,0,IF(AE27&gt;5,58.1/TAN(RADIANS(AE27))-0.07/POWER(TAN(RADIANS(AE27)),3)+0.000086/POWER(TAN(RADIANS(AE27)),5),IF(AE27&gt;-0.575,1735+AE27*(-518.2+AE27*(103.4+AE27*(-12.79+AE27*0.711))),-20.772/TAN(RADIANS(AE27)))))/3600</f>
        <v>0.0500967004453228</v>
      </c>
      <c r="AG27" s="1" t="n">
        <f aca="false">AE27+AF27</f>
        <v>17.7101080664264</v>
      </c>
      <c r="AH27" s="1" t="n">
        <f aca="false">IF(AC27&gt;0,MOD(DEGREES(ACOS(((SIN(RADIANS($B$2))*COS(RADIANS(AD27)))-SIN(RADIANS(T27)))/(COS(RADIANS($B$2))*SIN(RADIANS(AD27)))))+180,360),MOD(540-DEGREES(ACOS(((SIN(RADIANS($B$2))*COS(RADIANS(AD27)))-SIN(RADIANS(T27)))/(COS(RADIANS($B$2))*SIN(RADIANS(AD27))))),360))</f>
        <v>160.698525031243</v>
      </c>
    </row>
    <row r="28" customFormat="false" ht="15" hidden="false" customHeight="false" outlineLevel="0" collapsed="false">
      <c r="D28" s="5" t="n">
        <f aca="false">D27+1</f>
        <v>46049</v>
      </c>
      <c r="E28" s="6" t="n">
        <f aca="false">$B$5</f>
        <v>0.5</v>
      </c>
      <c r="F28" s="7" t="n">
        <f aca="false">D28+2415018.5+E28-$B$4/24</f>
        <v>2461067.95833333</v>
      </c>
      <c r="G28" s="8" t="n">
        <f aca="false">(F28-2451545)/36525</f>
        <v>0.260724389687433</v>
      </c>
      <c r="I28" s="1" t="n">
        <f aca="false">MOD(280.46646+G28*(36000.76983+G28*0.0003032),360)</f>
        <v>306.745222815187</v>
      </c>
      <c r="J28" s="1" t="n">
        <f aca="false">357.52911+G28*(35999.05029-0.0001537*G28)</f>
        <v>9743.35951573936</v>
      </c>
      <c r="K28" s="1" t="n">
        <f aca="false">0.016708634-G28*(0.000042037+0.0000001267*G28)</f>
        <v>0.0166976653161185</v>
      </c>
      <c r="L28" s="1" t="n">
        <f aca="false">SIN(RADIANS(J28))*(1.914602-G28*(0.004817+0.000014*G28))+SIN(RADIANS(2*J28))*(0.019993-0.000101*G28)+SIN(RADIANS(3*J28))*0.000289</f>
        <v>0.773447498959723</v>
      </c>
      <c r="M28" s="1" t="n">
        <f aca="false">I28+L28</f>
        <v>307.518670314147</v>
      </c>
      <c r="N28" s="1" t="n">
        <f aca="false">J28+L28</f>
        <v>9744.13296323832</v>
      </c>
      <c r="O28" s="1" t="n">
        <f aca="false">(1.000001018*(1-K28*K28))/(1+K28*COS(RADIANS(N28)))</f>
        <v>0.984716820521012</v>
      </c>
      <c r="P28" s="1" t="n">
        <f aca="false">M28-0.00569-0.00478*SIN(RADIANS(125.04-1934.136*G28))</f>
        <v>307.514555166439</v>
      </c>
      <c r="Q28" s="1" t="n">
        <f aca="false">23+(26+((21.448-G28*(46.815+G28*(0.00059-G28*0.001813))))/60)/60</f>
        <v>23.4359006054785</v>
      </c>
      <c r="R28" s="1" t="n">
        <f aca="false">Q28+0.00256*COS(RADIANS(125.04-1934.136*G28))</f>
        <v>23.4383176732257</v>
      </c>
      <c r="S28" s="1" t="n">
        <f aca="false">DEGREES(ATAN2(COS(RADIANS(P28)),COS(RADIANS(R28))*SIN(RADIANS(P28))))</f>
        <v>-50.0782874153645</v>
      </c>
      <c r="T28" s="1" t="n">
        <f aca="false">DEGREES(ASIN(SIN(RADIANS(R28))*SIN(RADIANS(P28))))</f>
        <v>-18.3912392194685</v>
      </c>
      <c r="U28" s="1" t="n">
        <f aca="false">TAN(RADIANS(R28/2))*TAN(RADIANS(R28/2))</f>
        <v>0.0430308532114786</v>
      </c>
      <c r="V28" s="1" t="n">
        <f aca="false">4*DEGREES(U28*SIN(2*RADIANS(I28))-2*K28*SIN(RADIANS(J28))+4*K28*U28*SIN(RADIANS(J28))*COS(2*RADIANS(I28))-0.5*U28*U28*SIN(4*RADIANS(I28))-1.25*K28*K28*SIN(2*RADIANS(J28)))</f>
        <v>-12.738014600528</v>
      </c>
      <c r="W28" s="1" t="n">
        <f aca="false">DEGREES(ACOS(COS(RADIANS(90.833))/(COS(RADIANS($B$2))*COS(RADIANS(T28)))-TAN(RADIANS($B$2))*TAN(RADIANS(T28))))</f>
        <v>66.6803756004522</v>
      </c>
      <c r="X28" s="6" t="n">
        <f aca="false">(720-4*$B$3-V28+$B$4*60)/1440</f>
        <v>0.554075787917033</v>
      </c>
      <c r="Y28" s="6" t="n">
        <f aca="false">(X28*1440-W28*4)/1440</f>
        <v>0.368852522360222</v>
      </c>
      <c r="Z28" s="6" t="n">
        <f aca="false">(X28*1440+W28*4)/1440</f>
        <v>0.739299053473845</v>
      </c>
      <c r="AA28" s="1" t="n">
        <f aca="false">8*W28</f>
        <v>533.443004803618</v>
      </c>
      <c r="AB28" s="1" t="n">
        <f aca="false">MOD(E28*1440+V28+4*$B$3-60*$B$4,1440)</f>
        <v>642.130865399472</v>
      </c>
      <c r="AC28" s="1" t="n">
        <f aca="false">IF(AB28/4&lt;0,AB28/4+180,AB28/4-180)</f>
        <v>-19.467283650132</v>
      </c>
      <c r="AD28" s="1" t="n">
        <f aca="false">DEGREES(ACOS(SIN(RADIANS($B$2))*SIN(RADIANS(T28))+COS(RADIANS($B$2))*COS(RADIANS(T28))*COS(RADIANS(AC28))))</f>
        <v>72.1001365317475</v>
      </c>
      <c r="AE28" s="1" t="n">
        <f aca="false">90-AD28</f>
        <v>17.8998634682525</v>
      </c>
      <c r="AF28" s="1" t="n">
        <f aca="false">IF(AE28&gt;85,0,IF(AE28&gt;5,58.1/TAN(RADIANS(AE28))-0.07/POWER(TAN(RADIANS(AE28)),3)+0.000086/POWER(TAN(RADIANS(AE28)),5),IF(AE28&gt;-0.575,1735+AE28*(-518.2+AE28*(103.4+AE28*(-12.79+AE28*0.711))),-20.772/TAN(RADIANS(AE28)))))/3600</f>
        <v>0.0493970874864129</v>
      </c>
      <c r="AG28" s="1" t="n">
        <f aca="false">AE28+AF28</f>
        <v>17.9492605557389</v>
      </c>
      <c r="AH28" s="1" t="n">
        <f aca="false">IF(AC28&gt;0,MOD(DEGREES(ACOS(((SIN(RADIANS($B$2))*COS(RADIANS(AD28)))-SIN(RADIANS(T28)))/(COS(RADIANS($B$2))*SIN(RADIANS(AD28)))))+180,360),MOD(540-DEGREES(ACOS(((SIN(RADIANS($B$2))*COS(RADIANS(AD28)))-SIN(RADIANS(T28)))/(COS(RADIANS($B$2))*SIN(RADIANS(AD28))))),360))</f>
        <v>160.589550243395</v>
      </c>
    </row>
    <row r="29" customFormat="false" ht="15" hidden="false" customHeight="false" outlineLevel="0" collapsed="false">
      <c r="D29" s="5" t="n">
        <f aca="false">D28+1</f>
        <v>46050</v>
      </c>
      <c r="E29" s="6" t="n">
        <f aca="false">$B$5</f>
        <v>0.5</v>
      </c>
      <c r="F29" s="7" t="n">
        <f aca="false">D29+2415018.5+E29-$B$4/24</f>
        <v>2461068.95833333</v>
      </c>
      <c r="G29" s="8" t="n">
        <f aca="false">(F29-2451545)/36525</f>
        <v>0.260751768195304</v>
      </c>
      <c r="I29" s="1" t="n">
        <f aca="false">MOD(280.46646+G29*(36000.76983+G29*0.0003032),360)</f>
        <v>307.730870179681</v>
      </c>
      <c r="J29" s="1" t="n">
        <f aca="false">357.52911+G29*(35999.05029-0.0001537*G29)</f>
        <v>9744.34511601889</v>
      </c>
      <c r="K29" s="1" t="n">
        <f aca="false">0.016708634-G29*(0.000042037+0.0000001267*G29)</f>
        <v>0.0166976641633993</v>
      </c>
      <c r="L29" s="1" t="n">
        <f aca="false">SIN(RADIANS(J29))*(1.914602-G29*(0.004817+0.000014*G29))+SIN(RADIANS(2*J29))*(0.019993-0.000101*G29)+SIN(RADIANS(3*J29))*0.000289</f>
        <v>0.804016246049637</v>
      </c>
      <c r="M29" s="1" t="n">
        <f aca="false">I29+L29</f>
        <v>308.534886425731</v>
      </c>
      <c r="N29" s="1" t="n">
        <f aca="false">J29+L29</f>
        <v>9745.14913226494</v>
      </c>
      <c r="O29" s="1" t="n">
        <f aca="false">(1.000001018*(1-K29*K29))/(1+K29*COS(RADIANS(N29)))</f>
        <v>0.984836593456758</v>
      </c>
      <c r="P29" s="1" t="n">
        <f aca="false">M29-0.00569-0.00478*SIN(RADIANS(125.04-1934.136*G29))</f>
        <v>308.530775448453</v>
      </c>
      <c r="Q29" s="1" t="n">
        <f aca="false">23+(26+((21.448-G29*(46.815+G29*(0.00059-G29*0.001813))))/60)/60</f>
        <v>23.4359002494443</v>
      </c>
      <c r="R29" s="1" t="n">
        <f aca="false">Q29+0.00256*COS(RADIANS(125.04-1934.136*G29))</f>
        <v>23.4383165366415</v>
      </c>
      <c r="S29" s="1" t="n">
        <f aca="false">DEGREES(ATAN2(COS(RADIANS(P29)),COS(RADIANS(R29))*SIN(RADIANS(P29))))</f>
        <v>-49.0444064985121</v>
      </c>
      <c r="T29" s="1" t="n">
        <f aca="false">DEGREES(ASIN(SIN(RADIANS(R29))*SIN(RADIANS(P29))))</f>
        <v>-18.1290541838273</v>
      </c>
      <c r="U29" s="1" t="n">
        <f aca="false">TAN(RADIANS(R29/2))*TAN(RADIANS(R29/2))</f>
        <v>0.0430308489194153</v>
      </c>
      <c r="V29" s="1" t="n">
        <f aca="false">4*DEGREES(U29*SIN(2*RADIANS(I29))-2*K29*SIN(RADIANS(J29))+4*K29*U29*SIN(RADIANS(J29))*COS(2*RADIANS(I29))-0.5*U29*U29*SIN(4*RADIANS(I29))-1.25*K29*K29*SIN(2*RADIANS(J29)))</f>
        <v>-12.9325190840332</v>
      </c>
      <c r="W29" s="1" t="n">
        <f aca="false">DEGREES(ACOS(COS(RADIANS(90.833))/(COS(RADIANS($B$2))*COS(RADIANS(T29)))-TAN(RADIANS($B$2))*TAN(RADIANS(T29))))</f>
        <v>67.0779163644424</v>
      </c>
      <c r="X29" s="6" t="n">
        <f aca="false">(720-4*$B$3-V29+$B$4*60)/1440</f>
        <v>0.554210860475023</v>
      </c>
      <c r="Y29" s="6" t="n">
        <f aca="false">(X29*1440-W29*4)/1440</f>
        <v>0.367883315018238</v>
      </c>
      <c r="Z29" s="6" t="n">
        <f aca="false">(X29*1440+W29*4)/1440</f>
        <v>0.740538405931807</v>
      </c>
      <c r="AA29" s="1" t="n">
        <f aca="false">8*W29</f>
        <v>536.623330915539</v>
      </c>
      <c r="AB29" s="1" t="n">
        <f aca="false">MOD(E29*1440+V29+4*$B$3-60*$B$4,1440)</f>
        <v>641.936360915967</v>
      </c>
      <c r="AC29" s="1" t="n">
        <f aca="false">IF(AB29/4&lt;0,AB29/4+180,AB29/4-180)</f>
        <v>-19.5159097710083</v>
      </c>
      <c r="AD29" s="1" t="n">
        <f aca="false">DEGREES(ACOS(SIN(RADIANS($B$2))*SIN(RADIANS(T29))+COS(RADIANS($B$2))*COS(RADIANS(T29))*COS(RADIANS(AC29))))</f>
        <v>71.8542832934092</v>
      </c>
      <c r="AE29" s="1" t="n">
        <f aca="false">90-AD29</f>
        <v>18.1457167065908</v>
      </c>
      <c r="AF29" s="1" t="n">
        <f aca="false">IF(AE29&gt;85,0,IF(AE29&gt;5,58.1/TAN(RADIANS(AE29))-0.07/POWER(TAN(RADIANS(AE29)),3)+0.000086/POWER(TAN(RADIANS(AE29)),5),IF(AE29&gt;-0.575,1735+AE29*(-518.2+AE29*(103.4+AE29*(-12.79+AE29*0.711))),-20.772/TAN(RADIANS(AE29)))))/3600</f>
        <v>0.0486978468039065</v>
      </c>
      <c r="AG29" s="1" t="n">
        <f aca="false">AE29+AF29</f>
        <v>18.1944145533948</v>
      </c>
      <c r="AH29" s="1" t="n">
        <f aca="false">IF(AC29&gt;0,MOD(DEGREES(ACOS(((SIN(RADIANS($B$2))*COS(RADIANS(AD29)))-SIN(RADIANS(T29)))/(COS(RADIANS($B$2))*SIN(RADIANS(AD29)))))+180,360),MOD(540-DEGREES(ACOS(((SIN(RADIANS($B$2))*COS(RADIANS(AD29)))-SIN(RADIANS(T29)))/(COS(RADIANS($B$2))*SIN(RADIANS(AD29))))),360))</f>
        <v>160.482155573566</v>
      </c>
    </row>
    <row r="30" customFormat="false" ht="15" hidden="false" customHeight="false" outlineLevel="0" collapsed="false">
      <c r="D30" s="5" t="n">
        <f aca="false">D29+1</f>
        <v>46051</v>
      </c>
      <c r="E30" s="6" t="n">
        <f aca="false">$B$5</f>
        <v>0.5</v>
      </c>
      <c r="F30" s="7" t="n">
        <f aca="false">D30+2415018.5+E30-$B$4/24</f>
        <v>2461069.95833333</v>
      </c>
      <c r="G30" s="8" t="n">
        <f aca="false">(F30-2451545)/36525</f>
        <v>0.260779146703176</v>
      </c>
      <c r="I30" s="1" t="n">
        <f aca="false">MOD(280.46646+G30*(36000.76983+G30*0.0003032),360)</f>
        <v>308.716517544175</v>
      </c>
      <c r="J30" s="1" t="n">
        <f aca="false">357.52911+G30*(35999.05029-0.0001537*G30)</f>
        <v>9745.33071629842</v>
      </c>
      <c r="K30" s="1" t="n">
        <f aca="false">0.016708634-G30*(0.000042037+0.0000001267*G30)</f>
        <v>0.0166976630106798</v>
      </c>
      <c r="L30" s="1" t="n">
        <f aca="false">SIN(RADIANS(J30))*(1.914602-G30*(0.004817+0.000014*G30))+SIN(RADIANS(2*J30))*(0.019993-0.000101*G30)+SIN(RADIANS(3*J30))*0.000289</f>
        <v>0.834333113452742</v>
      </c>
      <c r="M30" s="1" t="n">
        <f aca="false">I30+L30</f>
        <v>309.550850657628</v>
      </c>
      <c r="N30" s="1" t="n">
        <f aca="false">J30+L30</f>
        <v>9746.16504941187</v>
      </c>
      <c r="O30" s="1" t="n">
        <f aca="false">(1.000001018*(1-K30*K30))/(1+K30*COS(RADIANS(N30)))</f>
        <v>0.984960977646483</v>
      </c>
      <c r="P30" s="1" t="n">
        <f aca="false">M30-0.00569-0.00478*SIN(RADIANS(125.04-1934.136*G30))</f>
        <v>309.546743849431</v>
      </c>
      <c r="Q30" s="1" t="n">
        <f aca="false">23+(26+((21.448-G30*(46.815+G30*(0.00059-G30*0.001813))))/60)/60</f>
        <v>23.4358998934101</v>
      </c>
      <c r="R30" s="1" t="n">
        <f aca="false">Q30+0.00256*COS(RADIANS(125.04-1934.136*G30))</f>
        <v>23.4383153979933</v>
      </c>
      <c r="S30" s="1" t="n">
        <f aca="false">DEGREES(ATAN2(COS(RADIANS(P30)),COS(RADIANS(R30))*SIN(RADIANS(P30))))</f>
        <v>-48.0139062768859</v>
      </c>
      <c r="T30" s="1" t="n">
        <f aca="false">DEGREES(ASIN(SIN(RADIANS(R30))*SIN(RADIANS(P30))))</f>
        <v>-17.8614361335258</v>
      </c>
      <c r="U30" s="1" t="n">
        <f aca="false">TAN(RADIANS(R30/2))*TAN(RADIANS(R30/2))</f>
        <v>0.0430308446195583</v>
      </c>
      <c r="V30" s="1" t="n">
        <f aca="false">4*DEGREES(U30*SIN(2*RADIANS(I30))-2*K30*SIN(RADIANS(J30))+4*K30*U30*SIN(RADIANS(J30))*COS(2*RADIANS(I30))-0.5*U30*U30*SIN(4*RADIANS(I30))-1.25*K30*K30*SIN(2*RADIANS(J30)))</f>
        <v>-13.1134435072807</v>
      </c>
      <c r="W30" s="1" t="n">
        <f aca="false">DEGREES(ACOS(COS(RADIANS(90.833))/(COS(RADIANS($B$2))*COS(RADIANS(T30)))-TAN(RADIANS($B$2))*TAN(RADIANS(T30))))</f>
        <v>67.4813076753776</v>
      </c>
      <c r="X30" s="6" t="n">
        <f aca="false">(720-4*$B$3-V30+$B$4*60)/1440</f>
        <v>0.554336502435612</v>
      </c>
      <c r="Y30" s="6" t="n">
        <f aca="false">(X30*1440-W30*4)/1440</f>
        <v>0.366888425559563</v>
      </c>
      <c r="Z30" s="6" t="n">
        <f aca="false">(X30*1440+W30*4)/1440</f>
        <v>0.741784579311661</v>
      </c>
      <c r="AA30" s="1" t="n">
        <f aca="false">8*W30</f>
        <v>539.850461403021</v>
      </c>
      <c r="AB30" s="1" t="n">
        <f aca="false">MOD(E30*1440+V30+4*$B$3-60*$B$4,1440)</f>
        <v>641.755436492719</v>
      </c>
      <c r="AC30" s="1" t="n">
        <f aca="false">IF(AB30/4&lt;0,AB30/4+180,AB30/4-180)</f>
        <v>-19.5611408768202</v>
      </c>
      <c r="AD30" s="1" t="n">
        <f aca="false">DEGREES(ACOS(SIN(RADIANS($B$2))*SIN(RADIANS(T30))+COS(RADIANS($B$2))*COS(RADIANS(T30))*COS(RADIANS(AC30))))</f>
        <v>71.6025235061607</v>
      </c>
      <c r="AE30" s="1" t="n">
        <f aca="false">90-AD30</f>
        <v>18.3974764938393</v>
      </c>
      <c r="AF30" s="1" t="n">
        <f aca="false">IF(AE30&gt;85,0,IF(AE30&gt;5,58.1/TAN(RADIANS(AE30))-0.07/POWER(TAN(RADIANS(AE30)),3)+0.000086/POWER(TAN(RADIANS(AE30)),5),IF(AE30&gt;-0.575,1735+AE30*(-518.2+AE30*(103.4+AE30*(-12.79+AE30*0.711))),-20.772/TAN(RADIANS(AE30)))))/3600</f>
        <v>0.0479998458483971</v>
      </c>
      <c r="AG30" s="1" t="n">
        <f aca="false">AE30+AF30</f>
        <v>18.4454763396877</v>
      </c>
      <c r="AH30" s="1" t="n">
        <f aca="false">IF(AC30&gt;0,MOD(DEGREES(ACOS(((SIN(RADIANS($B$2))*COS(RADIANS(AD30)))-SIN(RADIANS(T30)))/(COS(RADIANS($B$2))*SIN(RADIANS(AD30)))))+180,360),MOD(540-DEGREES(ACOS(((SIN(RADIANS($B$2))*COS(RADIANS(AD30)))-SIN(RADIANS(T30)))/(COS(RADIANS($B$2))*SIN(RADIANS(AD30))))),360))</f>
        <v>160.376388661868</v>
      </c>
    </row>
    <row r="31" customFormat="false" ht="15" hidden="false" customHeight="false" outlineLevel="0" collapsed="false">
      <c r="D31" s="5" t="n">
        <f aca="false">D30+1</f>
        <v>46052</v>
      </c>
      <c r="E31" s="6" t="n">
        <f aca="false">$B$5</f>
        <v>0.5</v>
      </c>
      <c r="F31" s="7" t="n">
        <f aca="false">D31+2415018.5+E31-$B$4/24</f>
        <v>2461070.95833333</v>
      </c>
      <c r="G31" s="8" t="n">
        <f aca="false">(F31-2451545)/36525</f>
        <v>0.260806525211047</v>
      </c>
      <c r="I31" s="1" t="n">
        <f aca="false">MOD(280.46646+G31*(36000.76983+G31*0.0003032),360)</f>
        <v>309.702164908669</v>
      </c>
      <c r="J31" s="1" t="n">
        <f aca="false">357.52911+G31*(35999.05029-0.0001537*G31)</f>
        <v>9746.31631657795</v>
      </c>
      <c r="K31" s="1" t="n">
        <f aca="false">0.016708634-G31*(0.000042037+0.0000001267*G31)</f>
        <v>0.0166976618579602</v>
      </c>
      <c r="L31" s="1" t="n">
        <f aca="false">SIN(RADIANS(J31))*(1.914602-G31*(0.004817+0.000014*G31))+SIN(RADIANS(2*J31))*(0.019993-0.000101*G31)+SIN(RADIANS(3*J31))*0.000289</f>
        <v>0.864388726465697</v>
      </c>
      <c r="M31" s="1" t="n">
        <f aca="false">I31+L31</f>
        <v>310.566553635135</v>
      </c>
      <c r="N31" s="1" t="n">
        <f aca="false">J31+L31</f>
        <v>9747.18070530442</v>
      </c>
      <c r="O31" s="1" t="n">
        <f aca="false">(1.000001018*(1-K31*K31))/(1+K31*COS(RADIANS(N31)))</f>
        <v>0.985089932826185</v>
      </c>
      <c r="P31" s="1" t="n">
        <f aca="false">M31-0.00569-0.00478*SIN(RADIANS(125.04-1934.136*G31))</f>
        <v>310.562450994666</v>
      </c>
      <c r="Q31" s="1" t="n">
        <f aca="false">23+(26+((21.448-G31*(46.815+G31*(0.00059-G31*0.001813))))/60)/60</f>
        <v>23.4358995373759</v>
      </c>
      <c r="R31" s="1" t="n">
        <f aca="false">Q31+0.00256*COS(RADIANS(125.04-1934.136*G31))</f>
        <v>23.4383142572819</v>
      </c>
      <c r="S31" s="1" t="n">
        <f aca="false">DEGREES(ATAN2(COS(RADIANS(P31)),COS(RADIANS(R31))*SIN(RADIANS(P31))))</f>
        <v>-46.9867983356789</v>
      </c>
      <c r="T31" s="1" t="n">
        <f aca="false">DEGREES(ASIN(SIN(RADIANS(R31))*SIN(RADIANS(P31))))</f>
        <v>-17.5884947504972</v>
      </c>
      <c r="U31" s="1" t="n">
        <f aca="false">TAN(RADIANS(R31/2))*TAN(RADIANS(R31/2))</f>
        <v>0.0430308403119101</v>
      </c>
      <c r="V31" s="1" t="n">
        <f aca="false">4*DEGREES(U31*SIN(2*RADIANS(I31))-2*K31*SIN(RADIANS(J31))+4*K31*U31*SIN(RADIANS(J31))*COS(2*RADIANS(I31))-0.5*U31*U31*SIN(4*RADIANS(I31))-1.25*K31*K31*SIN(2*RADIANS(J31)))</f>
        <v>-13.2807277095409</v>
      </c>
      <c r="W31" s="1" t="n">
        <f aca="false">DEGREES(ACOS(COS(RADIANS(90.833))/(COS(RADIANS($B$2))*COS(RADIANS(T31)))-TAN(RADIANS($B$2))*TAN(RADIANS(T31))))</f>
        <v>67.8903047894228</v>
      </c>
      <c r="X31" s="6" t="n">
        <f aca="false">(720-4*$B$3-V31+$B$4*60)/1440</f>
        <v>0.554452672020515</v>
      </c>
      <c r="Y31" s="6" t="n">
        <f aca="false">(X31*1440-W31*4)/1440</f>
        <v>0.365868492049896</v>
      </c>
      <c r="Z31" s="6" t="n">
        <f aca="false">(X31*1440+W31*4)/1440</f>
        <v>0.743036851991134</v>
      </c>
      <c r="AA31" s="1" t="n">
        <f aca="false">8*W31</f>
        <v>543.122438315382</v>
      </c>
      <c r="AB31" s="1" t="n">
        <f aca="false">MOD(E31*1440+V31+4*$B$3-60*$B$4,1440)</f>
        <v>641.588152290459</v>
      </c>
      <c r="AC31" s="1" t="n">
        <f aca="false">IF(AB31/4&lt;0,AB31/4+180,AB31/4-180)</f>
        <v>-19.6029619273852</v>
      </c>
      <c r="AD31" s="1" t="n">
        <f aca="false">DEGREES(ACOS(SIN(RADIANS($B$2))*SIN(RADIANS(T31))+COS(RADIANS($B$2))*COS(RADIANS(T31))*COS(RADIANS(AC31))))</f>
        <v>71.3449537008233</v>
      </c>
      <c r="AE31" s="1" t="n">
        <f aca="false">90-AD31</f>
        <v>18.6550462991767</v>
      </c>
      <c r="AF31" s="1" t="n">
        <f aca="false">IF(AE31&gt;85,0,IF(AE31&gt;5,58.1/TAN(RADIANS(AE31))-0.07/POWER(TAN(RADIANS(AE31)),3)+0.000086/POWER(TAN(RADIANS(AE31)),5),IF(AE31&gt;-0.575,1735+AE31*(-518.2+AE31*(103.4+AE31*(-12.79+AE31*0.711))),-20.772/TAN(RADIANS(AE31)))))/3600</f>
        <v>0.0473038967499096</v>
      </c>
      <c r="AG31" s="1" t="n">
        <f aca="false">AE31+AF31</f>
        <v>18.7023501959266</v>
      </c>
      <c r="AH31" s="1" t="n">
        <f aca="false">IF(AC31&gt;0,MOD(DEGREES(ACOS(((SIN(RADIANS($B$2))*COS(RADIANS(AD31)))-SIN(RADIANS(T31)))/(COS(RADIANS($B$2))*SIN(RADIANS(AD31)))))+180,360),MOD(540-DEGREES(ACOS(((SIN(RADIANS($B$2))*COS(RADIANS(AD31)))-SIN(RADIANS(T31)))/(COS(RADIANS($B$2))*SIN(RADIANS(AD31))))),360))</f>
        <v>160.272294242722</v>
      </c>
    </row>
    <row r="32" customFormat="false" ht="15" hidden="false" customHeight="false" outlineLevel="0" collapsed="false">
      <c r="D32" s="5" t="n">
        <f aca="false">D31+1</f>
        <v>46053</v>
      </c>
      <c r="E32" s="6" t="n">
        <f aca="false">$B$5</f>
        <v>0.5</v>
      </c>
      <c r="F32" s="7" t="n">
        <f aca="false">D32+2415018.5+E32-$B$4/24</f>
        <v>2461071.95833333</v>
      </c>
      <c r="G32" s="8" t="n">
        <f aca="false">(F32-2451545)/36525</f>
        <v>0.260833903718918</v>
      </c>
      <c r="I32" s="1" t="n">
        <f aca="false">MOD(280.46646+G32*(36000.76983+G32*0.0003032),360)</f>
        <v>310.687812273163</v>
      </c>
      <c r="J32" s="1" t="n">
        <f aca="false">357.52911+G32*(35999.05029-0.0001537*G32)</f>
        <v>9747.30191685748</v>
      </c>
      <c r="K32" s="1" t="n">
        <f aca="false">0.016708634-G32*(0.000042037+0.0000001267*G32)</f>
        <v>0.0166976607052404</v>
      </c>
      <c r="L32" s="1" t="n">
        <f aca="false">SIN(RADIANS(J32))*(1.914602-G32*(0.004817+0.000014*G32))+SIN(RADIANS(2*J32))*(0.019993-0.000101*G32)+SIN(RADIANS(3*J32))*0.000289</f>
        <v>0.894173805681538</v>
      </c>
      <c r="M32" s="1" t="n">
        <f aca="false">I32+L32</f>
        <v>311.581986078845</v>
      </c>
      <c r="N32" s="1" t="n">
        <f aca="false">J32+L32</f>
        <v>9748.19609066316</v>
      </c>
      <c r="O32" s="1" t="n">
        <f aca="false">(1.000001018*(1-K32*K32))/(1+K32*COS(RADIANS(N32)))</f>
        <v>0.985223417283933</v>
      </c>
      <c r="P32" s="1" t="n">
        <f aca="false">M32-0.00569-0.00478*SIN(RADIANS(125.04-1934.136*G32))</f>
        <v>311.577887604749</v>
      </c>
      <c r="Q32" s="1" t="n">
        <f aca="false">23+(26+((21.448-G32*(46.815+G32*(0.00059-G32*0.001813))))/60)/60</f>
        <v>23.4358991813417</v>
      </c>
      <c r="R32" s="1" t="n">
        <f aca="false">Q32+0.00256*COS(RADIANS(125.04-1934.136*G32))</f>
        <v>23.4383131145079</v>
      </c>
      <c r="S32" s="1" t="n">
        <f aca="false">DEGREES(ATAN2(COS(RADIANS(P32)),COS(RADIANS(R32))*SIN(RADIANS(P32))))</f>
        <v>-45.9630898971195</v>
      </c>
      <c r="T32" s="1" t="n">
        <f aca="false">DEGREES(ASIN(SIN(RADIANS(R32))*SIN(RADIANS(P32))))</f>
        <v>-17.3103406851872</v>
      </c>
      <c r="U32" s="1" t="n">
        <f aca="false">TAN(RADIANS(R32/2))*TAN(RADIANS(R32/2))</f>
        <v>0.0430308359964731</v>
      </c>
      <c r="V32" s="1" t="n">
        <f aca="false">4*DEGREES(U32*SIN(2*RADIANS(I32))-2*K32*SIN(RADIANS(J32))+4*K32*U32*SIN(RADIANS(J32))*COS(2*RADIANS(I32))-0.5*U32*U32*SIN(4*RADIANS(I32))-1.25*K32*K32*SIN(2*RADIANS(J32)))</f>
        <v>-13.4343296622382</v>
      </c>
      <c r="W32" s="1" t="n">
        <f aca="false">DEGREES(ACOS(COS(RADIANS(90.833))/(COS(RADIANS($B$2))*COS(RADIANS(T32)))-TAN(RADIANS($B$2))*TAN(RADIANS(T32))))</f>
        <v>68.3046685119638</v>
      </c>
      <c r="X32" s="6" t="n">
        <f aca="false">(720-4*$B$3-V32+$B$4*60)/1440</f>
        <v>0.554559340043221</v>
      </c>
      <c r="Y32" s="6" t="n">
        <f aca="false">(X32*1440-W32*4)/1440</f>
        <v>0.36482414973221</v>
      </c>
      <c r="Z32" s="6" t="n">
        <f aca="false">(X32*1440+W32*4)/1440</f>
        <v>0.744294530354232</v>
      </c>
      <c r="AA32" s="1" t="n">
        <f aca="false">8*W32</f>
        <v>546.437348095711</v>
      </c>
      <c r="AB32" s="1" t="n">
        <f aca="false">MOD(E32*1440+V32+4*$B$3-60*$B$4,1440)</f>
        <v>641.434550337762</v>
      </c>
      <c r="AC32" s="1" t="n">
        <f aca="false">IF(AB32/4&lt;0,AB32/4+180,AB32/4-180)</f>
        <v>-19.6413624155595</v>
      </c>
      <c r="AD32" s="1" t="n">
        <f aca="false">DEGREES(ACOS(SIN(RADIANS($B$2))*SIN(RADIANS(T32))+COS(RADIANS($B$2))*COS(RADIANS(T32))*COS(RADIANS(AC32))))</f>
        <v>71.0816722801251</v>
      </c>
      <c r="AE32" s="1" t="n">
        <f aca="false">90-AD32</f>
        <v>18.9183277198749</v>
      </c>
      <c r="AF32" s="1" t="n">
        <f aca="false">IF(AE32&gt;85,0,IF(AE32&gt;5,58.1/TAN(RADIANS(AE32))-0.07/POWER(TAN(RADIANS(AE32)),3)+0.000086/POWER(TAN(RADIANS(AE32)),5),IF(AE32&gt;-0.575,1735+AE32*(-518.2+AE32*(103.4+AE32*(-12.79+AE32*0.711))),-20.772/TAN(RADIANS(AE32)))))/3600</f>
        <v>0.0466107569776891</v>
      </c>
      <c r="AG32" s="1" t="n">
        <f aca="false">AE32+AF32</f>
        <v>18.9649384768526</v>
      </c>
      <c r="AH32" s="1" t="n">
        <f aca="false">IF(AC32&gt;0,MOD(DEGREES(ACOS(((SIN(RADIANS($B$2))*COS(RADIANS(AD32)))-SIN(RADIANS(T32)))/(COS(RADIANS($B$2))*SIN(RADIANS(AD32)))))+180,360),MOD(540-DEGREES(ACOS(((SIN(RADIANS($B$2))*COS(RADIANS(AD32)))-SIN(RADIANS(T32)))/(COS(RADIANS($B$2))*SIN(RADIANS(AD32))))),360))</f>
        <v>160.169914100385</v>
      </c>
    </row>
    <row r="33" customFormat="false" ht="15" hidden="false" customHeight="false" outlineLevel="0" collapsed="false">
      <c r="D33" s="5" t="n">
        <f aca="false">D32+1</f>
        <v>46054</v>
      </c>
      <c r="E33" s="6" t="n">
        <f aca="false">$B$5</f>
        <v>0.5</v>
      </c>
      <c r="F33" s="7" t="n">
        <f aca="false">D33+2415018.5+E33-$B$4/24</f>
        <v>2461072.95833333</v>
      </c>
      <c r="G33" s="8" t="n">
        <f aca="false">(F33-2451545)/36525</f>
        <v>0.26086128222679</v>
      </c>
      <c r="I33" s="1" t="n">
        <f aca="false">MOD(280.46646+G33*(36000.76983+G33*0.0003032),360)</f>
        <v>311.673459637657</v>
      </c>
      <c r="J33" s="1" t="n">
        <f aca="false">357.52911+G33*(35999.05029-0.0001537*G33)</f>
        <v>9748.28751713701</v>
      </c>
      <c r="K33" s="1" t="n">
        <f aca="false">0.016708634-G33*(0.000042037+0.0000001267*G33)</f>
        <v>0.0166976595525203</v>
      </c>
      <c r="L33" s="1" t="n">
        <f aca="false">SIN(RADIANS(J33))*(1.914602-G33*(0.004817+0.000014*G33))+SIN(RADIANS(2*J33))*(0.019993-0.000101*G33)+SIN(RADIANS(3*J33))*0.000289</f>
        <v>0.923679170203216</v>
      </c>
      <c r="M33" s="1" t="n">
        <f aca="false">I33+L33</f>
        <v>312.597138807861</v>
      </c>
      <c r="N33" s="1" t="n">
        <f aca="false">J33+L33</f>
        <v>9749.21119630721</v>
      </c>
      <c r="O33" s="1" t="n">
        <f aca="false">(1.000001018*(1-K33*K33))/(1+K33*COS(RADIANS(N33)))</f>
        <v>0.985361387876743</v>
      </c>
      <c r="P33" s="1" t="n">
        <f aca="false">M33-0.00569-0.00478*SIN(RADIANS(125.04-1934.136*G33))</f>
        <v>312.593044498778</v>
      </c>
      <c r="Q33" s="1" t="n">
        <f aca="false">23+(26+((21.448-G33*(46.815+G33*(0.00059-G33*0.001813))))/60)/60</f>
        <v>23.4358988253075</v>
      </c>
      <c r="R33" s="1" t="n">
        <f aca="false">Q33+0.00256*COS(RADIANS(125.04-1934.136*G33))</f>
        <v>23.4383119696719</v>
      </c>
      <c r="S33" s="1" t="n">
        <f aca="false">DEGREES(ATAN2(COS(RADIANS(P33)),COS(RADIANS(R33))*SIN(RADIANS(P33))))</f>
        <v>-44.942783903048</v>
      </c>
      <c r="T33" s="1" t="n">
        <f aca="false">DEGREES(ASIN(SIN(RADIANS(R33))*SIN(RADIANS(P33))))</f>
        <v>-17.0270854626786</v>
      </c>
      <c r="U33" s="1" t="n">
        <f aca="false">TAN(RADIANS(R33/2))*TAN(RADIANS(R33/2))</f>
        <v>0.0430308316732499</v>
      </c>
      <c r="V33" s="1" t="n">
        <f aca="false">4*DEGREES(U33*SIN(2*RADIANS(I33))-2*K33*SIN(RADIANS(J33))+4*K33*U33*SIN(RADIANS(J33))*COS(2*RADIANS(I33))-0.5*U33*U33*SIN(4*RADIANS(I33))-1.25*K33*K33*SIN(2*RADIANS(J33)))</f>
        <v>-13.5742252465229</v>
      </c>
      <c r="W33" s="1" t="n">
        <f aca="false">DEGREES(ACOS(COS(RADIANS(90.833))/(COS(RADIANS($B$2))*COS(RADIANS(T33)))-TAN(RADIANS($B$2))*TAN(RADIANS(T33))))</f>
        <v>68.7241654000922</v>
      </c>
      <c r="X33" s="6" t="n">
        <f aca="false">(720-4*$B$3-V33+$B$4*60)/1440</f>
        <v>0.55465648975453</v>
      </c>
      <c r="Y33" s="6" t="n">
        <f aca="false">(X33*1440-W33*4)/1440</f>
        <v>0.363756030309829</v>
      </c>
      <c r="Z33" s="6" t="n">
        <f aca="false">(X33*1440+W33*4)/1440</f>
        <v>0.74555694919923</v>
      </c>
      <c r="AA33" s="1" t="n">
        <f aca="false">8*W33</f>
        <v>549.793323200737</v>
      </c>
      <c r="AB33" s="1" t="n">
        <f aca="false">MOD(E33*1440+V33+4*$B$3-60*$B$4,1440)</f>
        <v>641.294654753477</v>
      </c>
      <c r="AC33" s="1" t="n">
        <f aca="false">IF(AB33/4&lt;0,AB33/4+180,AB33/4-180)</f>
        <v>-19.6763363116307</v>
      </c>
      <c r="AD33" s="1" t="n">
        <f aca="false">DEGREES(ACOS(SIN(RADIANS($B$2))*SIN(RADIANS(T33))+COS(RADIANS($B$2))*COS(RADIANS(T33))*COS(RADIANS(AC33))))</f>
        <v>70.8127794469391</v>
      </c>
      <c r="AE33" s="1" t="n">
        <f aca="false">90-AD33</f>
        <v>19.1872205530609</v>
      </c>
      <c r="AF33" s="1" t="n">
        <f aca="false">IF(AE33&gt;85,0,IF(AE33&gt;5,58.1/TAN(RADIANS(AE33))-0.07/POWER(TAN(RADIANS(AE33)),3)+0.000086/POWER(TAN(RADIANS(AE33)),5),IF(AE33&gt;-0.575,1735+AE33*(-518.2+AE33*(103.4+AE33*(-12.79+AE33*0.711))),-20.772/TAN(RADIANS(AE33)))))/3600</f>
        <v>0.0459211302876017</v>
      </c>
      <c r="AG33" s="1" t="n">
        <f aca="false">AE33+AF33</f>
        <v>19.2331416833485</v>
      </c>
      <c r="AH33" s="1" t="n">
        <f aca="false">IF(AC33&gt;0,MOD(DEGREES(ACOS(((SIN(RADIANS($B$2))*COS(RADIANS(AD33)))-SIN(RADIANS(T33)))/(COS(RADIANS($B$2))*SIN(RADIANS(AD33)))))+180,360),MOD(540-DEGREES(ACOS(((SIN(RADIANS($B$2))*COS(RADIANS(AD33)))-SIN(RADIANS(T33)))/(COS(RADIANS($B$2))*SIN(RADIANS(AD33))))),360))</f>
        <v>160.069287029444</v>
      </c>
    </row>
    <row r="34" customFormat="false" ht="15" hidden="false" customHeight="false" outlineLevel="0" collapsed="false">
      <c r="D34" s="5" t="n">
        <f aca="false">D33+1</f>
        <v>46055</v>
      </c>
      <c r="E34" s="6" t="n">
        <f aca="false">$B$5</f>
        <v>0.5</v>
      </c>
      <c r="F34" s="7" t="n">
        <f aca="false">D34+2415018.5+E34-$B$4/24</f>
        <v>2461073.95833333</v>
      </c>
      <c r="G34" s="8" t="n">
        <f aca="false">(F34-2451545)/36525</f>
        <v>0.260888660734661</v>
      </c>
      <c r="I34" s="1" t="n">
        <f aca="false">MOD(280.46646+G34*(36000.76983+G34*0.0003032),360)</f>
        <v>312.659107002153</v>
      </c>
      <c r="J34" s="1" t="n">
        <f aca="false">357.52911+G34*(35999.05029-0.0001537*G34)</f>
        <v>9749.27311741654</v>
      </c>
      <c r="K34" s="1" t="n">
        <f aca="false">0.016708634-G34*(0.000042037+0.0000001267*G34)</f>
        <v>0.0166976583998001</v>
      </c>
      <c r="L34" s="1" t="n">
        <f aca="false">SIN(RADIANS(J34))*(1.914602-G34*(0.004817+0.000014*G34))+SIN(RADIANS(2*J34))*(0.019993-0.000101*G34)+SIN(RADIANS(3*J34))*0.000289</f>
        <v>0.952895740804004</v>
      </c>
      <c r="M34" s="1" t="n">
        <f aca="false">I34+L34</f>
        <v>313.612002742957</v>
      </c>
      <c r="N34" s="1" t="n">
        <f aca="false">J34+L34</f>
        <v>9750.22601315734</v>
      </c>
      <c r="O34" s="1" t="n">
        <f aca="false">(1.000001018*(1-K34*K34))/(1+K34*COS(RADIANS(N34)))</f>
        <v>0.985503800048004</v>
      </c>
      <c r="P34" s="1" t="n">
        <f aca="false">M34-0.00569-0.00478*SIN(RADIANS(125.04-1934.136*G34))</f>
        <v>313.607912597525</v>
      </c>
      <c r="Q34" s="1" t="n">
        <f aca="false">23+(26+((21.448-G34*(46.815+G34*(0.00059-G34*0.001813))))/60)/60</f>
        <v>23.4358984692733</v>
      </c>
      <c r="R34" s="1" t="n">
        <f aca="false">Q34+0.00256*COS(RADIANS(125.04-1934.136*G34))</f>
        <v>23.4383108227747</v>
      </c>
      <c r="S34" s="1" t="n">
        <f aca="false">DEGREES(ATAN2(COS(RADIANS(P34)),COS(RADIANS(R34))*SIN(RADIANS(P34))))</f>
        <v>-43.9258791027621</v>
      </c>
      <c r="T34" s="1" t="n">
        <f aca="false">DEGREES(ASIN(SIN(RADIANS(R34))*SIN(RADIANS(P34))))</f>
        <v>-16.7388413917668</v>
      </c>
      <c r="U34" s="1" t="n">
        <f aca="false">TAN(RADIANS(R34/2))*TAN(RADIANS(R34/2))</f>
        <v>0.0430308273422431</v>
      </c>
      <c r="V34" s="1" t="n">
        <f aca="false">4*DEGREES(U34*SIN(2*RADIANS(I34))-2*K34*SIN(RADIANS(J34))+4*K34*U34*SIN(RADIANS(J34))*COS(2*RADIANS(I34))-0.5*U34*U34*SIN(4*RADIANS(I34))-1.25*K34*K34*SIN(2*RADIANS(J34)))</f>
        <v>-13.7004080004655</v>
      </c>
      <c r="W34" s="1" t="n">
        <f aca="false">DEGREES(ACOS(COS(RADIANS(90.833))/(COS(RADIANS($B$2))*COS(RADIANS(T34)))-TAN(RADIANS($B$2))*TAN(RADIANS(T34))))</f>
        <v>69.1485679316594</v>
      </c>
      <c r="X34" s="6" t="n">
        <f aca="false">(720-4*$B$3-V34+$B$4*60)/1440</f>
        <v>0.55474411666699</v>
      </c>
      <c r="Y34" s="6" t="n">
        <f aca="false">(X34*1440-W34*4)/1440</f>
        <v>0.362664761301269</v>
      </c>
      <c r="Z34" s="6" t="n">
        <f aca="false">(X34*1440+W34*4)/1440</f>
        <v>0.746823472032711</v>
      </c>
      <c r="AA34" s="1" t="n">
        <f aca="false">8*W34</f>
        <v>553.188543453276</v>
      </c>
      <c r="AB34" s="1" t="n">
        <f aca="false">MOD(E34*1440+V34+4*$B$3-60*$B$4,1440)</f>
        <v>641.168471999535</v>
      </c>
      <c r="AC34" s="1" t="n">
        <f aca="false">IF(AB34/4&lt;0,AB34/4+180,AB34/4-180)</f>
        <v>-19.7078820001164</v>
      </c>
      <c r="AD34" s="1" t="n">
        <f aca="false">DEGREES(ACOS(SIN(RADIANS($B$2))*SIN(RADIANS(T34))+COS(RADIANS($B$2))*COS(RADIANS(T34))*COS(RADIANS(AC34))))</f>
        <v>70.5383771325863</v>
      </c>
      <c r="AE34" s="1" t="n">
        <f aca="false">90-AD34</f>
        <v>19.4616228674138</v>
      </c>
      <c r="AF34" s="1" t="n">
        <f aca="false">IF(AE34&gt;85,0,IF(AE34&gt;5,58.1/TAN(RADIANS(AE34))-0.07/POWER(TAN(RADIANS(AE34)),3)+0.000086/POWER(TAN(RADIANS(AE34)),5),IF(AE34&gt;-0.575,1735+AE34*(-518.2+AE34*(103.4+AE34*(-12.79+AE34*0.711))),-20.772/TAN(RADIANS(AE34)))))/3600</f>
        <v>0.0452356679194715</v>
      </c>
      <c r="AG34" s="1" t="n">
        <f aca="false">AE34+AF34</f>
        <v>19.5068585353332</v>
      </c>
      <c r="AH34" s="1" t="n">
        <f aca="false">IF(AC34&gt;0,MOD(DEGREES(ACOS(((SIN(RADIANS($B$2))*COS(RADIANS(AD34)))-SIN(RADIANS(T34)))/(COS(RADIANS($B$2))*SIN(RADIANS(AD34)))))+180,360),MOD(540-DEGREES(ACOS(((SIN(RADIANS($B$2))*COS(RADIANS(AD34)))-SIN(RADIANS(T34)))/(COS(RADIANS($B$2))*SIN(RADIANS(AD34))))),360))</f>
        <v>159.9704488004</v>
      </c>
    </row>
    <row r="35" customFormat="false" ht="15" hidden="false" customHeight="false" outlineLevel="0" collapsed="false">
      <c r="D35" s="5" t="n">
        <f aca="false">D34+1</f>
        <v>46056</v>
      </c>
      <c r="E35" s="6" t="n">
        <f aca="false">$B$5</f>
        <v>0.5</v>
      </c>
      <c r="F35" s="7" t="n">
        <f aca="false">D35+2415018.5+E35-$B$4/24</f>
        <v>2461074.95833333</v>
      </c>
      <c r="G35" s="8" t="n">
        <f aca="false">(F35-2451545)/36525</f>
        <v>0.260916039242532</v>
      </c>
      <c r="I35" s="1" t="n">
        <f aca="false">MOD(280.46646+G35*(36000.76983+G35*0.0003032),360)</f>
        <v>313.644754366649</v>
      </c>
      <c r="J35" s="1" t="n">
        <f aca="false">357.52911+G35*(35999.05029-0.0001537*G35)</f>
        <v>9750.25871769607</v>
      </c>
      <c r="K35" s="1" t="n">
        <f aca="false">0.016708634-G35*(0.000042037+0.0000001267*G35)</f>
        <v>0.0166976572470797</v>
      </c>
      <c r="L35" s="1" t="n">
        <f aca="false">SIN(RADIANS(J35))*(1.914602-G35*(0.004817+0.000014*G35))+SIN(RADIANS(2*J35))*(0.019993-0.000101*G35)+SIN(RADIANS(3*J35))*0.000289</f>
        <v>0.981814543032434</v>
      </c>
      <c r="M35" s="1" t="n">
        <f aca="false">I35+L35</f>
        <v>314.626568909682</v>
      </c>
      <c r="N35" s="1" t="n">
        <f aca="false">J35+L35</f>
        <v>9751.2405322391</v>
      </c>
      <c r="O35" s="1" t="n">
        <f aca="false">(1.000001018*(1-K35*K35))/(1+K35*COS(RADIANS(N35)))</f>
        <v>0.985650607845403</v>
      </c>
      <c r="P35" s="1" t="n">
        <f aca="false">M35-0.00569-0.00478*SIN(RADIANS(125.04-1934.136*G35))</f>
        <v>314.622482926533</v>
      </c>
      <c r="Q35" s="1" t="n">
        <f aca="false">23+(26+((21.448-G35*(46.815+G35*(0.00059-G35*0.001813))))/60)/60</f>
        <v>23.4358981132391</v>
      </c>
      <c r="R35" s="1" t="n">
        <f aca="false">Q35+0.00256*COS(RADIANS(125.04-1934.136*G35))</f>
        <v>23.4383096738169</v>
      </c>
      <c r="S35" s="1" t="n">
        <f aca="false">DEGREES(ATAN2(COS(RADIANS(P35)),COS(RADIANS(R35))*SIN(RADIANS(P35))))</f>
        <v>-42.9123701455946</v>
      </c>
      <c r="T35" s="1" t="n">
        <f aca="false">DEGREES(ASIN(SIN(RADIANS(R35))*SIN(RADIANS(P35))))</f>
        <v>-16.4457214770929</v>
      </c>
      <c r="U35" s="1" t="n">
        <f aca="false">TAN(RADIANS(R35/2))*TAN(RADIANS(R35/2))</f>
        <v>0.0430308230034552</v>
      </c>
      <c r="V35" s="1" t="n">
        <f aca="false">4*DEGREES(U35*SIN(2*RADIANS(I35))-2*K35*SIN(RADIANS(J35))+4*K35*U35*SIN(RADIANS(J35))*COS(2*RADIANS(I35))-0.5*U35*U35*SIN(4*RADIANS(I35))-1.25*K35*K35*SIN(2*RADIANS(J35)))</f>
        <v>-13.8128888373283</v>
      </c>
      <c r="W35" s="1" t="n">
        <f aca="false">DEGREES(ACOS(COS(RADIANS(90.833))/(COS(RADIANS($B$2))*COS(RADIANS(T35)))-TAN(RADIANS($B$2))*TAN(RADIANS(T35))))</f>
        <v>69.5776546426247</v>
      </c>
      <c r="X35" s="6" t="n">
        <f aca="false">(720-4*$B$3-V35+$B$4*60)/1440</f>
        <v>0.554822228359256</v>
      </c>
      <c r="Y35" s="6" t="n">
        <f aca="false">(X35*1440-W35*4)/1440</f>
        <v>0.361550965463076</v>
      </c>
      <c r="Z35" s="6" t="n">
        <f aca="false">(X35*1440+W35*4)/1440</f>
        <v>0.748093491255435</v>
      </c>
      <c r="AA35" s="1" t="n">
        <f aca="false">8*W35</f>
        <v>556.621237140997</v>
      </c>
      <c r="AB35" s="1" t="n">
        <f aca="false">MOD(E35*1440+V35+4*$B$3-60*$B$4,1440)</f>
        <v>641.055991162672</v>
      </c>
      <c r="AC35" s="1" t="n">
        <f aca="false">IF(AB35/4&lt;0,AB35/4+180,AB35/4-180)</f>
        <v>-19.7360022093321</v>
      </c>
      <c r="AD35" s="1" t="n">
        <f aca="false">DEGREES(ACOS(SIN(RADIANS($B$2))*SIN(RADIANS(T35))+COS(RADIANS($B$2))*COS(RADIANS(T35))*COS(RADIANS(AC35))))</f>
        <v>70.2585689252739</v>
      </c>
      <c r="AE35" s="1" t="n">
        <f aca="false">90-AD35</f>
        <v>19.7414310747262</v>
      </c>
      <c r="AF35" s="1" t="n">
        <f aca="false">IF(AE35&gt;85,0,IF(AE35&gt;5,58.1/TAN(RADIANS(AE35))-0.07/POWER(TAN(RADIANS(AE35)),3)+0.000086/POWER(TAN(RADIANS(AE35)),5),IF(AE35&gt;-0.575,1735+AE35*(-518.2+AE35*(103.4+AE35*(-12.79+AE35*0.711))),-20.772/TAN(RADIANS(AE35)))))/3600</f>
        <v>0.0445549700082082</v>
      </c>
      <c r="AG35" s="1" t="n">
        <f aca="false">AE35+AF35</f>
        <v>19.7859860447344</v>
      </c>
      <c r="AH35" s="1" t="n">
        <f aca="false">IF(AC35&gt;0,MOD(DEGREES(ACOS(((SIN(RADIANS($B$2))*COS(RADIANS(AD35)))-SIN(RADIANS(T35)))/(COS(RADIANS($B$2))*SIN(RADIANS(AD35)))))+180,360),MOD(540-DEGREES(ACOS(((SIN(RADIANS($B$2))*COS(RADIANS(AD35)))-SIN(RADIANS(T35)))/(COS(RADIANS($B$2))*SIN(RADIANS(AD35))))),360))</f>
        <v>159.873432130378</v>
      </c>
    </row>
    <row r="36" customFormat="false" ht="15" hidden="false" customHeight="false" outlineLevel="0" collapsed="false">
      <c r="D36" s="5" t="n">
        <f aca="false">D35+1</f>
        <v>46057</v>
      </c>
      <c r="E36" s="6" t="n">
        <f aca="false">$B$5</f>
        <v>0.5</v>
      </c>
      <c r="F36" s="7" t="n">
        <f aca="false">D36+2415018.5+E36-$B$4/24</f>
        <v>2461075.95833333</v>
      </c>
      <c r="G36" s="8" t="n">
        <f aca="false">(F36-2451545)/36525</f>
        <v>0.260943417750404</v>
      </c>
      <c r="I36" s="1" t="n">
        <f aca="false">MOD(280.46646+G36*(36000.76983+G36*0.0003032),360)</f>
        <v>314.630401731145</v>
      </c>
      <c r="J36" s="1" t="n">
        <f aca="false">357.52911+G36*(35999.05029-0.0001537*G36)</f>
        <v>9751.2443179756</v>
      </c>
      <c r="K36" s="1" t="n">
        <f aca="false">0.016708634-G36*(0.000042037+0.0000001267*G36)</f>
        <v>0.0166976560943591</v>
      </c>
      <c r="L36" s="1" t="n">
        <f aca="false">SIN(RADIANS(J36))*(1.914602-G36*(0.004817+0.000014*G36))+SIN(RADIANS(2*J36))*(0.019993-0.000101*G36)+SIN(RADIANS(3*J36))*0.000289</f>
        <v>1.01042671026112</v>
      </c>
      <c r="M36" s="1" t="n">
        <f aca="false">I36+L36</f>
        <v>315.640828441406</v>
      </c>
      <c r="N36" s="1" t="n">
        <f aca="false">J36+L36</f>
        <v>9752.25474468586</v>
      </c>
      <c r="O36" s="1" t="n">
        <f aca="false">(1.000001018*(1-K36*K36))/(1+K36*COS(RADIANS(N36)))</f>
        <v>0.985801763939386</v>
      </c>
      <c r="P36" s="1" t="n">
        <f aca="false">M36-0.00569-0.00478*SIN(RADIANS(125.04-1934.136*G36))</f>
        <v>315.636746619171</v>
      </c>
      <c r="Q36" s="1" t="n">
        <f aca="false">23+(26+((21.448-G36*(46.815+G36*(0.00059-G36*0.001813))))/60)/60</f>
        <v>23.4358977572049</v>
      </c>
      <c r="R36" s="1" t="n">
        <f aca="false">Q36+0.00256*COS(RADIANS(125.04-1934.136*G36))</f>
        <v>23.4383085227992</v>
      </c>
      <c r="S36" s="1" t="n">
        <f aca="false">DEGREES(ATAN2(COS(RADIANS(P36)),COS(RADIANS(R36))*SIN(RADIANS(P36))))</f>
        <v>-41.9022476776792</v>
      </c>
      <c r="T36" s="1" t="n">
        <f aca="false">DEGREES(ASIN(SIN(RADIANS(R36))*SIN(RADIANS(P36))))</f>
        <v>-16.1478393344153</v>
      </c>
      <c r="U36" s="1" t="n">
        <f aca="false">TAN(RADIANS(R36/2))*TAN(RADIANS(R36/2))</f>
        <v>0.0430308186568887</v>
      </c>
      <c r="V36" s="1" t="n">
        <f aca="false">4*DEGREES(U36*SIN(2*RADIANS(I36))-2*K36*SIN(RADIANS(J36))+4*K36*U36*SIN(RADIANS(J36))*COS(2*RADIANS(I36))-0.5*U36*U36*SIN(4*RADIANS(I36))-1.25*K36*K36*SIN(2*RADIANS(J36)))</f>
        <v>-13.9116957364407</v>
      </c>
      <c r="W36" s="1" t="n">
        <f aca="false">DEGREES(ACOS(COS(RADIANS(90.833))/(COS(RADIANS($B$2))*COS(RADIANS(T36)))-TAN(RADIANS($B$2))*TAN(RADIANS(T36))))</f>
        <v>70.0112102344728</v>
      </c>
      <c r="X36" s="6" t="n">
        <f aca="false">(720-4*$B$3-V36+$B$4*60)/1440</f>
        <v>0.554890844261417</v>
      </c>
      <c r="Y36" s="6" t="n">
        <f aca="false">(X36*1440-W36*4)/1440</f>
        <v>0.360415260276771</v>
      </c>
      <c r="Z36" s="6" t="n">
        <f aca="false">(X36*1440+W36*4)/1440</f>
        <v>0.749366428246064</v>
      </c>
      <c r="AA36" s="1" t="n">
        <f aca="false">8*W36</f>
        <v>560.089681875783</v>
      </c>
      <c r="AB36" s="1" t="n">
        <f aca="false">MOD(E36*1440+V36+4*$B$3-60*$B$4,1440)</f>
        <v>640.957184263559</v>
      </c>
      <c r="AC36" s="1" t="n">
        <f aca="false">IF(AB36/4&lt;0,AB36/4+180,AB36/4-180)</f>
        <v>-19.7607039341102</v>
      </c>
      <c r="AD36" s="1" t="n">
        <f aca="false">DEGREES(ACOS(SIN(RADIANS($B$2))*SIN(RADIANS(T36))+COS(RADIANS($B$2))*COS(RADIANS(T36))*COS(RADIANS(AC36))))</f>
        <v>69.9734599987344</v>
      </c>
      <c r="AE36" s="1" t="n">
        <f aca="false">90-AD36</f>
        <v>20.0265400012656</v>
      </c>
      <c r="AF36" s="1" t="n">
        <f aca="false">IF(AE36&gt;85,0,IF(AE36&gt;5,58.1/TAN(RADIANS(AE36))-0.07/POWER(TAN(RADIANS(AE36)),3)+0.000086/POWER(TAN(RADIANS(AE36)),5),IF(AE36&gt;-0.575,1735+AE36*(-518.2+AE36*(103.4+AE36*(-12.79+AE36*0.711))),-20.772/TAN(RADIANS(AE36)))))/3600</f>
        <v>0.0438795871744135</v>
      </c>
      <c r="AG36" s="1" t="n">
        <f aca="false">AE36+AF36</f>
        <v>20.07041958844</v>
      </c>
      <c r="AH36" s="1" t="n">
        <f aca="false">IF(AC36&gt;0,MOD(DEGREES(ACOS(((SIN(RADIANS($B$2))*COS(RADIANS(AD36)))-SIN(RADIANS(T36)))/(COS(RADIANS($B$2))*SIN(RADIANS(AD36)))))+180,360),MOD(540-DEGREES(ACOS(((SIN(RADIANS($B$2))*COS(RADIANS(AD36)))-SIN(RADIANS(T36)))/(COS(RADIANS($B$2))*SIN(RADIANS(AD36))))),360))</f>
        <v>159.778266658991</v>
      </c>
    </row>
    <row r="37" customFormat="false" ht="15" hidden="false" customHeight="false" outlineLevel="0" collapsed="false">
      <c r="D37" s="5" t="n">
        <f aca="false">D36+1</f>
        <v>46058</v>
      </c>
      <c r="E37" s="6" t="n">
        <f aca="false">$B$5</f>
        <v>0.5</v>
      </c>
      <c r="F37" s="7" t="n">
        <f aca="false">D37+2415018.5+E37-$B$4/24</f>
        <v>2461076.95833333</v>
      </c>
      <c r="G37" s="8" t="n">
        <f aca="false">(F37-2451545)/36525</f>
        <v>0.260970796258275</v>
      </c>
      <c r="I37" s="1" t="n">
        <f aca="false">MOD(280.46646+G37*(36000.76983+G37*0.0003032),360)</f>
        <v>315.616049095643</v>
      </c>
      <c r="J37" s="1" t="n">
        <f aca="false">357.52911+G37*(35999.05029-0.0001537*G37)</f>
        <v>9752.22991825513</v>
      </c>
      <c r="K37" s="1" t="n">
        <f aca="false">0.016708634-G37*(0.000042037+0.0000001267*G37)</f>
        <v>0.0166976549416383</v>
      </c>
      <c r="L37" s="1" t="n">
        <f aca="false">SIN(RADIANS(J37))*(1.914602-G37*(0.004817+0.000014*G37))+SIN(RADIANS(2*J37))*(0.019993-0.000101*G37)+SIN(RADIANS(3*J37))*0.000289</f>
        <v>1.03872348667743</v>
      </c>
      <c r="M37" s="1" t="n">
        <f aca="false">I37+L37</f>
        <v>316.65477258232</v>
      </c>
      <c r="N37" s="1" t="n">
        <f aca="false">J37+L37</f>
        <v>9753.2686417418</v>
      </c>
      <c r="O37" s="1" t="n">
        <f aca="false">(1.000001018*(1-K37*K37))/(1+K37*COS(RADIANS(N37)))</f>
        <v>0.9859572196421</v>
      </c>
      <c r="P37" s="1" t="n">
        <f aca="false">M37-0.00569-0.00478*SIN(RADIANS(125.04-1934.136*G37))</f>
        <v>316.650694919625</v>
      </c>
      <c r="Q37" s="1" t="n">
        <f aca="false">23+(26+((21.448-G37*(46.815+G37*(0.00059-G37*0.001813))))/60)/60</f>
        <v>23.4358974011707</v>
      </c>
      <c r="R37" s="1" t="n">
        <f aca="false">Q37+0.00256*COS(RADIANS(125.04-1934.136*G37))</f>
        <v>23.4383073697223</v>
      </c>
      <c r="S37" s="1" t="n">
        <f aca="false">DEGREES(ATAN2(COS(RADIANS(P37)),COS(RADIANS(R37))*SIN(RADIANS(P37))))</f>
        <v>-40.895498442408</v>
      </c>
      <c r="T37" s="1" t="n">
        <f aca="false">DEGREES(ASIN(SIN(RADIANS(R37))*SIN(RADIANS(P37))))</f>
        <v>-15.8453091090963</v>
      </c>
      <c r="U37" s="1" t="n">
        <f aca="false">TAN(RADIANS(R37/2))*TAN(RADIANS(R37/2))</f>
        <v>0.0430308143025463</v>
      </c>
      <c r="V37" s="1" t="n">
        <f aca="false">4*DEGREES(U37*SIN(2*RADIANS(I37))-2*K37*SIN(RADIANS(J37))+4*K37*U37*SIN(RADIANS(J37))*COS(2*RADIANS(I37))-0.5*U37*U37*SIN(4*RADIANS(I37))-1.25*K37*K37*SIN(2*RADIANS(J37)))</f>
        <v>-13.9968734082575</v>
      </c>
      <c r="W37" s="1" t="n">
        <f aca="false">DEGREES(ACOS(COS(RADIANS(90.833))/(COS(RADIANS($B$2))*COS(RADIANS(T37)))-TAN(RADIANS($B$2))*TAN(RADIANS(T37))))</f>
        <v>70.4490256534919</v>
      </c>
      <c r="X37" s="6" t="n">
        <f aca="false">(720-4*$B$3-V37+$B$4*60)/1440</f>
        <v>0.554949995422401</v>
      </c>
      <c r="Y37" s="6" t="n">
        <f aca="false">(X37*1440-W37*4)/1440</f>
        <v>0.359258257496035</v>
      </c>
      <c r="Z37" s="6" t="n">
        <f aca="false">(X37*1440+W37*4)/1440</f>
        <v>0.750641733348768</v>
      </c>
      <c r="AA37" s="1" t="n">
        <f aca="false">8*W37</f>
        <v>563.592205227936</v>
      </c>
      <c r="AB37" s="1" t="n">
        <f aca="false">MOD(E37*1440+V37+4*$B$3-60*$B$4,1440)</f>
        <v>640.872006591742</v>
      </c>
      <c r="AC37" s="1" t="n">
        <f aca="false">IF(AB37/4&lt;0,AB37/4+180,AB37/4-180)</f>
        <v>-19.7819983520644</v>
      </c>
      <c r="AD37" s="1" t="n">
        <f aca="false">DEGREES(ACOS(SIN(RADIANS($B$2))*SIN(RADIANS(T37))+COS(RADIANS($B$2))*COS(RADIANS(T37))*COS(RADIANS(AC37))))</f>
        <v>69.6831570411367</v>
      </c>
      <c r="AE37" s="1" t="n">
        <f aca="false">90-AD37</f>
        <v>20.3168429588633</v>
      </c>
      <c r="AF37" s="1" t="n">
        <f aca="false">IF(AE37&gt;85,0,IF(AE37&gt;5,58.1/TAN(RADIANS(AE37))-0.07/POWER(TAN(RADIANS(AE37)),3)+0.000086/POWER(TAN(RADIANS(AE37)),5),IF(AE37&gt;-0.575,1735+AE37*(-518.2+AE37*(103.4+AE37*(-12.79+AE37*0.711))),-20.772/TAN(RADIANS(AE37)))))/3600</f>
        <v>0.0432100222622751</v>
      </c>
      <c r="AG37" s="1" t="n">
        <f aca="false">AE37+AF37</f>
        <v>20.3600529811256</v>
      </c>
      <c r="AH37" s="1" t="n">
        <f aca="false">IF(AC37&gt;0,MOD(DEGREES(ACOS(((SIN(RADIANS($B$2))*COS(RADIANS(AD37)))-SIN(RADIANS(T37)))/(COS(RADIANS($B$2))*SIN(RADIANS(AD37)))))+180,360),MOD(540-DEGREES(ACOS(((SIN(RADIANS($B$2))*COS(RADIANS(AD37)))-SIN(RADIANS(T37)))/(COS(RADIANS($B$2))*SIN(RADIANS(AD37))))),360))</f>
        <v>159.684978929385</v>
      </c>
    </row>
    <row r="38" customFormat="false" ht="15" hidden="false" customHeight="false" outlineLevel="0" collapsed="false">
      <c r="D38" s="5" t="n">
        <f aca="false">D37+1</f>
        <v>46059</v>
      </c>
      <c r="E38" s="6" t="n">
        <f aca="false">$B$5</f>
        <v>0.5</v>
      </c>
      <c r="F38" s="7" t="n">
        <f aca="false">D38+2415018.5+E38-$B$4/24</f>
        <v>2461077.95833333</v>
      </c>
      <c r="G38" s="8" t="n">
        <f aca="false">(F38-2451545)/36525</f>
        <v>0.260998174766146</v>
      </c>
      <c r="I38" s="1" t="n">
        <f aca="false">MOD(280.46646+G38*(36000.76983+G38*0.0003032),360)</f>
        <v>316.60169646014</v>
      </c>
      <c r="J38" s="1" t="n">
        <f aca="false">357.52911+G38*(35999.05029-0.0001537*G38)</f>
        <v>9753.21551853465</v>
      </c>
      <c r="K38" s="1" t="n">
        <f aca="false">0.016708634-G38*(0.000042037+0.0000001267*G38)</f>
        <v>0.0166976537889174</v>
      </c>
      <c r="L38" s="1" t="n">
        <f aca="false">SIN(RADIANS(J38))*(1.914602-G38*(0.004817+0.000014*G38))+SIN(RADIANS(2*J38))*(0.019993-0.000101*G38)+SIN(RADIANS(3*J38))*0.000289</f>
        <v>1.0666962302146</v>
      </c>
      <c r="M38" s="1" t="n">
        <f aca="false">I38+L38</f>
        <v>317.668392690355</v>
      </c>
      <c r="N38" s="1" t="n">
        <f aca="false">J38+L38</f>
        <v>9754.28221476487</v>
      </c>
      <c r="O38" s="1" t="n">
        <f aca="false">(1.000001018*(1-K38*K38))/(1+K38*COS(RADIANS(N38)))</f>
        <v>0.98611692492682</v>
      </c>
      <c r="P38" s="1" t="n">
        <f aca="false">M38-0.00569-0.00478*SIN(RADIANS(125.04-1934.136*G38))</f>
        <v>317.664319185823</v>
      </c>
      <c r="Q38" s="1" t="n">
        <f aca="false">23+(26+((21.448-G38*(46.815+G38*(0.00059-G38*0.001813))))/60)/60</f>
        <v>23.4358970451364</v>
      </c>
      <c r="R38" s="1" t="n">
        <f aca="false">Q38+0.00256*COS(RADIANS(125.04-1934.136*G38))</f>
        <v>23.4383062145869</v>
      </c>
      <c r="S38" s="1" t="n">
        <f aca="false">DEGREES(ATAN2(COS(RADIANS(P38)),COS(RADIANS(R38))*SIN(RADIANS(P38))))</f>
        <v>-39.8921053840819</v>
      </c>
      <c r="T38" s="1" t="n">
        <f aca="false">DEGREES(ASIN(SIN(RADIANS(R38))*SIN(RADIANS(P38))))</f>
        <v>-15.5382453978585</v>
      </c>
      <c r="U38" s="1" t="n">
        <f aca="false">TAN(RADIANS(R38/2))*TAN(RADIANS(R38/2))</f>
        <v>0.0430308099404305</v>
      </c>
      <c r="V38" s="1" t="n">
        <f aca="false">4*DEGREES(U38*SIN(2*RADIANS(I38))-2*K38*SIN(RADIANS(J38))+4*K38*U38*SIN(RADIANS(J38))*COS(2*RADIANS(I38))-0.5*U38*U38*SIN(4*RADIANS(I38))-1.25*K38*K38*SIN(2*RADIANS(J38)))</f>
        <v>-14.0684829352356</v>
      </c>
      <c r="W38" s="1" t="n">
        <f aca="false">DEGREES(ACOS(COS(RADIANS(90.833))/(COS(RADIANS($B$2))*COS(RADIANS(T38)))-TAN(RADIANS($B$2))*TAN(RADIANS(T38))))</f>
        <v>70.8908981437108</v>
      </c>
      <c r="X38" s="6" t="n">
        <f aca="false">(720-4*$B$3-V38+$B$4*60)/1440</f>
        <v>0.55499972426058</v>
      </c>
      <c r="Y38" s="6" t="n">
        <f aca="false">(X38*1440-W38*4)/1440</f>
        <v>0.358080562750273</v>
      </c>
      <c r="Z38" s="6" t="n">
        <f aca="false">(X38*1440+W38*4)/1440</f>
        <v>0.751918885770888</v>
      </c>
      <c r="AA38" s="1" t="n">
        <f aca="false">8*W38</f>
        <v>567.127185149686</v>
      </c>
      <c r="AB38" s="1" t="n">
        <f aca="false">MOD(E38*1440+V38+4*$B$3-60*$B$4,1440)</f>
        <v>640.800397064764</v>
      </c>
      <c r="AC38" s="1" t="n">
        <f aca="false">IF(AB38/4&lt;0,AB38/4+180,AB38/4-180)</f>
        <v>-19.7999007338089</v>
      </c>
      <c r="AD38" s="1" t="n">
        <f aca="false">DEGREES(ACOS(SIN(RADIANS($B$2))*SIN(RADIANS(T38))+COS(RADIANS($B$2))*COS(RADIANS(T38))*COS(RADIANS(AC38))))</f>
        <v>69.3877681843376</v>
      </c>
      <c r="AE38" s="1" t="n">
        <f aca="false">90-AD38</f>
        <v>20.6122318156624</v>
      </c>
      <c r="AF38" s="1" t="n">
        <f aca="false">IF(AE38&gt;85,0,IF(AE38&gt;5,58.1/TAN(RADIANS(AE38))-0.07/POWER(TAN(RADIANS(AE38)),3)+0.000086/POWER(TAN(RADIANS(AE38)),5),IF(AE38&gt;-0.575,1735+AE38*(-518.2+AE38*(103.4+AE38*(-12.79+AE38*0.711))),-20.772/TAN(RADIANS(AE38)))))/3600</f>
        <v>0.0425467321948126</v>
      </c>
      <c r="AG38" s="1" t="n">
        <f aca="false">AE38+AF38</f>
        <v>20.6547785478572</v>
      </c>
      <c r="AH38" s="1" t="n">
        <f aca="false">IF(AC38&gt;0,MOD(DEGREES(ACOS(((SIN(RADIANS($B$2))*COS(RADIANS(AD38)))-SIN(RADIANS(T38)))/(COS(RADIANS($B$2))*SIN(RADIANS(AD38)))))+180,360),MOD(540-DEGREES(ACOS(((SIN(RADIANS($B$2))*COS(RADIANS(AD38)))-SIN(RADIANS(T38)))/(COS(RADIANS($B$2))*SIN(RADIANS(AD38))))),360))</f>
        <v>159.593592374426</v>
      </c>
    </row>
    <row r="39" customFormat="false" ht="15" hidden="false" customHeight="false" outlineLevel="0" collapsed="false">
      <c r="D39" s="5" t="n">
        <f aca="false">D38+1</f>
        <v>46060</v>
      </c>
      <c r="E39" s="6" t="n">
        <f aca="false">$B$5</f>
        <v>0.5</v>
      </c>
      <c r="F39" s="7" t="n">
        <f aca="false">D39+2415018.5+E39-$B$4/24</f>
        <v>2461078.95833333</v>
      </c>
      <c r="G39" s="8" t="n">
        <f aca="false">(F39-2451545)/36525</f>
        <v>0.261025553274018</v>
      </c>
      <c r="I39" s="1" t="n">
        <f aca="false">MOD(280.46646+G39*(36000.76983+G39*0.0003032),360)</f>
        <v>317.587343824638</v>
      </c>
      <c r="J39" s="1" t="n">
        <f aca="false">357.52911+G39*(35999.05029-0.0001537*G39)</f>
        <v>9754.20111881418</v>
      </c>
      <c r="K39" s="1" t="n">
        <f aca="false">0.016708634-G39*(0.000042037+0.0000001267*G39)</f>
        <v>0.0166976526361962</v>
      </c>
      <c r="L39" s="1" t="n">
        <f aca="false">SIN(RADIANS(J39))*(1.914602-G39*(0.004817+0.000014*G39))+SIN(RADIANS(2*J39))*(0.019993-0.000101*G39)+SIN(RADIANS(3*J39))*0.000289</f>
        <v>1.09433641542278</v>
      </c>
      <c r="M39" s="1" t="n">
        <f aca="false">I39+L39</f>
        <v>318.681680240061</v>
      </c>
      <c r="N39" s="1" t="n">
        <f aca="false">J39+L39</f>
        <v>9755.2954552296</v>
      </c>
      <c r="O39" s="1" t="n">
        <f aca="false">(1.000001018*(1-K39*K39))/(1+K39*COS(RADIANS(N39)))</f>
        <v>0.986280828447864</v>
      </c>
      <c r="P39" s="1" t="n">
        <f aca="false">M39-0.00569-0.00478*SIN(RADIANS(125.04-1934.136*G39))</f>
        <v>318.677610892311</v>
      </c>
      <c r="Q39" s="1" t="n">
        <f aca="false">23+(26+((21.448-G39*(46.815+G39*(0.00059-G39*0.001813))))/60)/60</f>
        <v>23.4358966891022</v>
      </c>
      <c r="R39" s="1" t="n">
        <f aca="false">Q39+0.00256*COS(RADIANS(125.04-1934.136*G39))</f>
        <v>23.4383050573936</v>
      </c>
      <c r="S39" s="1" t="n">
        <f aca="false">DEGREES(ATAN2(COS(RADIANS(P39)),COS(RADIANS(R39))*SIN(RADIANS(P39))))</f>
        <v>-38.892047754262</v>
      </c>
      <c r="T39" s="1" t="n">
        <f aca="false">DEGREES(ASIN(SIN(RADIANS(R39))*SIN(RADIANS(P39))))</f>
        <v>-15.2267631738487</v>
      </c>
      <c r="U39" s="1" t="n">
        <f aca="false">TAN(RADIANS(R39/2))*TAN(RADIANS(R39/2))</f>
        <v>0.0430308055705439</v>
      </c>
      <c r="V39" s="1" t="n">
        <f aca="false">4*DEGREES(U39*SIN(2*RADIANS(I39))-2*K39*SIN(RADIANS(J39))+4*K39*U39*SIN(RADIANS(J39))*COS(2*RADIANS(I39))-0.5*U39*U39*SIN(4*RADIANS(I39))-1.25*K39*K39*SIN(2*RADIANS(J39)))</f>
        <v>-14.1266013902091</v>
      </c>
      <c r="W39" s="1" t="n">
        <f aca="false">DEGREES(ACOS(COS(RADIANS(90.833))/(COS(RADIANS($B$2))*COS(RADIANS(T39)))-TAN(RADIANS($B$2))*TAN(RADIANS(T39))))</f>
        <v>71.3366312752935</v>
      </c>
      <c r="X39" s="6" t="n">
        <f aca="false">(720-4*$B$3-V39+$B$4*60)/1440</f>
        <v>0.555040084298756</v>
      </c>
      <c r="Y39" s="6" t="n">
        <f aca="false">(X39*1440-W39*4)/1440</f>
        <v>0.356882775200719</v>
      </c>
      <c r="Z39" s="6" t="n">
        <f aca="false">(X39*1440+W39*4)/1440</f>
        <v>0.753197393396794</v>
      </c>
      <c r="AA39" s="1" t="n">
        <f aca="false">8*W39</f>
        <v>570.693050202348</v>
      </c>
      <c r="AB39" s="1" t="n">
        <f aca="false">MOD(E39*1440+V39+4*$B$3-60*$B$4,1440)</f>
        <v>640.742278609791</v>
      </c>
      <c r="AC39" s="1" t="n">
        <f aca="false">IF(AB39/4&lt;0,AB39/4+180,AB39/4-180)</f>
        <v>-19.8144303475523</v>
      </c>
      <c r="AD39" s="1" t="n">
        <f aca="false">DEGREES(ACOS(SIN(RADIANS($B$2))*SIN(RADIANS(T39))+COS(RADIANS($B$2))*COS(RADIANS(T39))*COS(RADIANS(AC39))))</f>
        <v>69.0874029335404</v>
      </c>
      <c r="AE39" s="1" t="n">
        <f aca="false">90-AD39</f>
        <v>20.9125970664596</v>
      </c>
      <c r="AF39" s="1" t="n">
        <f aca="false">IF(AE39&gt;85,0,IF(AE39&gt;5,58.1/TAN(RADIANS(AE39))-0.07/POWER(TAN(RADIANS(AE39)),3)+0.000086/POWER(TAN(RADIANS(AE39)),5),IF(AE39&gt;-0.575,1735+AE39*(-518.2+AE39*(103.4+AE39*(-12.79+AE39*0.711))),-20.772/TAN(RADIANS(AE39)))))/3600</f>
        <v>0.0418901299189071</v>
      </c>
      <c r="AG39" s="1" t="n">
        <f aca="false">AE39+AF39</f>
        <v>20.9544871963785</v>
      </c>
      <c r="AH39" s="1" t="n">
        <f aca="false">IF(AC39&gt;0,MOD(DEGREES(ACOS(((SIN(RADIANS($B$2))*COS(RADIANS(AD39)))-SIN(RADIANS(T39)))/(COS(RADIANS($B$2))*SIN(RADIANS(AD39)))))+180,360),MOD(540-DEGREES(ACOS(((SIN(RADIANS($B$2))*COS(RADIANS(AD39)))-SIN(RADIANS(T39)))/(COS(RADIANS($B$2))*SIN(RADIANS(AD39))))),360))</f>
        <v>159.504127308</v>
      </c>
    </row>
    <row r="40" customFormat="false" ht="15" hidden="false" customHeight="false" outlineLevel="0" collapsed="false">
      <c r="D40" s="5" t="n">
        <f aca="false">D39+1</f>
        <v>46061</v>
      </c>
      <c r="E40" s="6" t="n">
        <f aca="false">$B$5</f>
        <v>0.5</v>
      </c>
      <c r="F40" s="7" t="n">
        <f aca="false">D40+2415018.5+E40-$B$4/24</f>
        <v>2461079.95833333</v>
      </c>
      <c r="G40" s="8" t="n">
        <f aca="false">(F40-2451545)/36525</f>
        <v>0.261052931781889</v>
      </c>
      <c r="I40" s="1" t="n">
        <f aca="false">MOD(280.46646+G40*(36000.76983+G40*0.0003032),360)</f>
        <v>318.572991189136</v>
      </c>
      <c r="J40" s="1" t="n">
        <f aca="false">357.52911+G40*(35999.05029-0.0001537*G40)</f>
        <v>9755.18671909371</v>
      </c>
      <c r="K40" s="1" t="n">
        <f aca="false">0.016708634-G40*(0.000042037+0.0000001267*G40)</f>
        <v>0.0166976514834749</v>
      </c>
      <c r="L40" s="1" t="n">
        <f aca="false">SIN(RADIANS(J40))*(1.914602-G40*(0.004817+0.000014*G40))+SIN(RADIANS(2*J40))*(0.019993-0.000101*G40)+SIN(RADIANS(3*J40))*0.000289</f>
        <v>1.12163563627854</v>
      </c>
      <c r="M40" s="1" t="n">
        <f aca="false">I40+L40</f>
        <v>319.694626825414</v>
      </c>
      <c r="N40" s="1" t="n">
        <f aca="false">J40+L40</f>
        <v>9756.30835472999</v>
      </c>
      <c r="O40" s="1" t="n">
        <f aca="false">(1.000001018*(1-K40*K40))/(1+K40*COS(RADIANS(N40)))</f>
        <v>0.986448877560948</v>
      </c>
      <c r="P40" s="1" t="n">
        <f aca="false">M40-0.00569-0.00478*SIN(RADIANS(125.04-1934.136*G40))</f>
        <v>319.690561633062</v>
      </c>
      <c r="Q40" s="1" t="n">
        <f aca="false">23+(26+((21.448-G40*(46.815+G40*(0.00059-G40*0.001813))))/60)/60</f>
        <v>23.435896333068</v>
      </c>
      <c r="R40" s="1" t="n">
        <f aca="false">Q40+0.00256*COS(RADIANS(125.04-1934.136*G40))</f>
        <v>23.4383038981431</v>
      </c>
      <c r="S40" s="1" t="n">
        <f aca="false">DEGREES(ATAN2(COS(RADIANS(P40)),COS(RADIANS(R40))*SIN(RADIANS(P40))))</f>
        <v>-37.8953012203819</v>
      </c>
      <c r="T40" s="1" t="n">
        <f aca="false">DEGREES(ASIN(SIN(RADIANS(R40))*SIN(RADIANS(P40))))</f>
        <v>-14.910977715041</v>
      </c>
      <c r="U40" s="1" t="n">
        <f aca="false">TAN(RADIANS(R40/2))*TAN(RADIANS(R40/2))</f>
        <v>0.0430308011928891</v>
      </c>
      <c r="V40" s="1" t="n">
        <f aca="false">4*DEGREES(U40*SIN(2*RADIANS(I40))-2*K40*SIN(RADIANS(J40))+4*K40*U40*SIN(RADIANS(J40))*COS(2*RADIANS(I40))-0.5*U40*U40*SIN(4*RADIANS(I40))-1.25*K40*K40*SIN(2*RADIANS(J40)))</f>
        <v>-14.1713214339794</v>
      </c>
      <c r="W40" s="1" t="n">
        <f aca="false">DEGREES(ACOS(COS(RADIANS(90.833))/(COS(RADIANS($B$2))*COS(RADIANS(T40)))-TAN(RADIANS($B$2))*TAN(RADIANS(T40))))</f>
        <v>71.7860349501512</v>
      </c>
      <c r="X40" s="6" t="n">
        <f aca="false">(720-4*$B$3-V40+$B$4*60)/1440</f>
        <v>0.555071139884708</v>
      </c>
      <c r="Y40" s="6" t="n">
        <f aca="false">(X40*1440-W40*4)/1440</f>
        <v>0.355665487245399</v>
      </c>
      <c r="Z40" s="6" t="n">
        <f aca="false">(X40*1440+W40*4)/1440</f>
        <v>0.754476792524017</v>
      </c>
      <c r="AA40" s="1" t="n">
        <f aca="false">8*W40</f>
        <v>574.28827960121</v>
      </c>
      <c r="AB40" s="1" t="n">
        <f aca="false">MOD(E40*1440+V40+4*$B$3-60*$B$4,1440)</f>
        <v>640.697558566021</v>
      </c>
      <c r="AC40" s="1" t="n">
        <f aca="false">IF(AB40/4&lt;0,AB40/4+180,AB40/4-180)</f>
        <v>-19.8256103584949</v>
      </c>
      <c r="AD40" s="1" t="n">
        <f aca="false">DEGREES(ACOS(SIN(RADIANS($B$2))*SIN(RADIANS(T40))+COS(RADIANS($B$2))*COS(RADIANS(T40))*COS(RADIANS(AC40))))</f>
        <v>68.7821720974336</v>
      </c>
      <c r="AE40" s="1" t="n">
        <f aca="false">90-AD40</f>
        <v>21.2178279025664</v>
      </c>
      <c r="AF40" s="1" t="n">
        <f aca="false">IF(AE40&gt;85,0,IF(AE40&gt;5,58.1/TAN(RADIANS(AE40))-0.07/POWER(TAN(RADIANS(AE40)),3)+0.000086/POWER(TAN(RADIANS(AE40)),5),IF(AE40&gt;-0.575,1735+AE40*(-518.2+AE40*(103.4+AE40*(-12.79+AE40*0.711))),-20.772/TAN(RADIANS(AE40)))))/3600</f>
        <v>0.0412405864149974</v>
      </c>
      <c r="AG40" s="1" t="n">
        <f aca="false">AE40+AF40</f>
        <v>21.2590684889814</v>
      </c>
      <c r="AH40" s="1" t="n">
        <f aca="false">IF(AC40&gt;0,MOD(DEGREES(ACOS(((SIN(RADIANS($B$2))*COS(RADIANS(AD40)))-SIN(RADIANS(T40)))/(COS(RADIANS($B$2))*SIN(RADIANS(AD40)))))+180,360),MOD(540-DEGREES(ACOS(((SIN(RADIANS($B$2))*COS(RADIANS(AD40)))-SIN(RADIANS(T40)))/(COS(RADIANS($B$2))*SIN(RADIANS(AD40))))),360))</f>
        <v>159.416600921353</v>
      </c>
    </row>
    <row r="41" customFormat="false" ht="15" hidden="false" customHeight="false" outlineLevel="0" collapsed="false">
      <c r="D41" s="5" t="n">
        <f aca="false">D40+1</f>
        <v>46062</v>
      </c>
      <c r="E41" s="6" t="n">
        <f aca="false">$B$5</f>
        <v>0.5</v>
      </c>
      <c r="F41" s="7" t="n">
        <f aca="false">D41+2415018.5+E41-$B$4/24</f>
        <v>2461080.95833333</v>
      </c>
      <c r="G41" s="8" t="n">
        <f aca="false">(F41-2451545)/36525</f>
        <v>0.26108031028976</v>
      </c>
      <c r="I41" s="1" t="n">
        <f aca="false">MOD(280.46646+G41*(36000.76983+G41*0.0003032),360)</f>
        <v>319.558638553635</v>
      </c>
      <c r="J41" s="1" t="n">
        <f aca="false">357.52911+G41*(35999.05029-0.0001537*G41)</f>
        <v>9756.17231937324</v>
      </c>
      <c r="K41" s="1" t="n">
        <f aca="false">0.016708634-G41*(0.000042037+0.0000001267*G41)</f>
        <v>0.0166976503307533</v>
      </c>
      <c r="L41" s="1" t="n">
        <f aca="false">SIN(RADIANS(J41))*(1.914602-G41*(0.004817+0.000014*G41))+SIN(RADIANS(2*J41))*(0.019993-0.000101*G41)+SIN(RADIANS(3*J41))*0.000289</f>
        <v>1.1485856089304</v>
      </c>
      <c r="M41" s="1" t="n">
        <f aca="false">I41+L41</f>
        <v>320.707224162566</v>
      </c>
      <c r="N41" s="1" t="n">
        <f aca="false">J41+L41</f>
        <v>9757.32090498217</v>
      </c>
      <c r="O41" s="1" t="n">
        <f aca="false">(1.000001018*(1-K41*K41))/(1+K41*COS(RADIANS(N41)))</f>
        <v>0.986621018344004</v>
      </c>
      <c r="P41" s="1" t="n">
        <f aca="false">M41-0.00569-0.00478*SIN(RADIANS(125.04-1934.136*G41))</f>
        <v>320.703163124223</v>
      </c>
      <c r="Q41" s="1" t="n">
        <f aca="false">23+(26+((21.448-G41*(46.815+G41*(0.00059-G41*0.001813))))/60)/60</f>
        <v>23.4358959770338</v>
      </c>
      <c r="R41" s="1" t="n">
        <f aca="false">Q41+0.00256*COS(RADIANS(125.04-1934.136*G41))</f>
        <v>23.4383027368361</v>
      </c>
      <c r="S41" s="1" t="n">
        <f aca="false">DEGREES(ATAN2(COS(RADIANS(P41)),COS(RADIANS(R41))*SIN(RADIANS(P41))))</f>
        <v>-36.9018379761747</v>
      </c>
      <c r="T41" s="1" t="n">
        <f aca="false">DEGREES(ASIN(SIN(RADIANS(R41))*SIN(RADIANS(P41))))</f>
        <v>-14.5910045359902</v>
      </c>
      <c r="U41" s="1" t="n">
        <f aca="false">TAN(RADIANS(R41/2))*TAN(RADIANS(R41/2))</f>
        <v>0.0430307968074686</v>
      </c>
      <c r="V41" s="1" t="n">
        <f aca="false">4*DEGREES(U41*SIN(2*RADIANS(I41))-2*K41*SIN(RADIANS(J41))+4*K41*U41*SIN(RADIANS(J41))*COS(2*RADIANS(I41))-0.5*U41*U41*SIN(4*RADIANS(I41))-1.25*K41*K41*SIN(2*RADIANS(J41)))</f>
        <v>-14.2027508938571</v>
      </c>
      <c r="W41" s="1" t="n">
        <f aca="false">DEGREES(ACOS(COS(RADIANS(90.833))/(COS(RADIANS($B$2))*COS(RADIANS(T41)))-TAN(RADIANS($B$2))*TAN(RADIANS(T41))))</f>
        <v>72.2389253865028</v>
      </c>
      <c r="X41" s="6" t="n">
        <f aca="false">(720-4*$B$3-V41+$B$4*60)/1440</f>
        <v>0.555092965898512</v>
      </c>
      <c r="Y41" s="6" t="n">
        <f aca="false">(X41*1440-W41*4)/1440</f>
        <v>0.354429284269337</v>
      </c>
      <c r="Z41" s="6" t="n">
        <f aca="false">(X41*1440+W41*4)/1440</f>
        <v>0.755756647527686</v>
      </c>
      <c r="AA41" s="1" t="n">
        <f aca="false">8*W41</f>
        <v>577.911403092023</v>
      </c>
      <c r="AB41" s="1" t="n">
        <f aca="false">MOD(E41*1440+V41+4*$B$3-60*$B$4,1440)</f>
        <v>640.666129106143</v>
      </c>
      <c r="AC41" s="1" t="n">
        <f aca="false">IF(AB41/4&lt;0,AB41/4+180,AB41/4-180)</f>
        <v>-19.8334677234643</v>
      </c>
      <c r="AD41" s="1" t="n">
        <f aca="false">DEGREES(ACOS(SIN(RADIANS($B$2))*SIN(RADIANS(T41))+COS(RADIANS($B$2))*COS(RADIANS(T41))*COS(RADIANS(AC41))))</f>
        <v>68.4721877188799</v>
      </c>
      <c r="AE41" s="1" t="n">
        <f aca="false">90-AD41</f>
        <v>21.5278122811201</v>
      </c>
      <c r="AF41" s="1" t="n">
        <f aca="false">IF(AE41&gt;85,0,IF(AE41&gt;5,58.1/TAN(RADIANS(AE41))-0.07/POWER(TAN(RADIANS(AE41)),3)+0.000086/POWER(TAN(RADIANS(AE41)),5),IF(AE41&gt;-0.575,1735+AE41*(-518.2+AE41*(103.4+AE41*(-12.79+AE41*0.711))),-20.772/TAN(RADIANS(AE41)))))/3600</f>
        <v>0.0405984327487386</v>
      </c>
      <c r="AG41" s="1" t="n">
        <f aca="false">AE41+AF41</f>
        <v>21.5684107138688</v>
      </c>
      <c r="AH41" s="1" t="n">
        <f aca="false">IF(AC41&gt;0,MOD(DEGREES(ACOS(((SIN(RADIANS($B$2))*COS(RADIANS(AD41)))-SIN(RADIANS(T41)))/(COS(RADIANS($B$2))*SIN(RADIANS(AD41)))))+180,360),MOD(540-DEGREES(ACOS(((SIN(RADIANS($B$2))*COS(RADIANS(AD41)))-SIN(RADIANS(T41)))/(COS(RADIANS($B$2))*SIN(RADIANS(AD41))))),360))</f>
        <v>159.331027284385</v>
      </c>
    </row>
    <row r="42" customFormat="false" ht="15" hidden="false" customHeight="false" outlineLevel="0" collapsed="false">
      <c r="D42" s="5" t="n">
        <f aca="false">D41+1</f>
        <v>46063</v>
      </c>
      <c r="E42" s="6" t="n">
        <f aca="false">$B$5</f>
        <v>0.5</v>
      </c>
      <c r="F42" s="7" t="n">
        <f aca="false">D42+2415018.5+E42-$B$4/24</f>
        <v>2461081.95833333</v>
      </c>
      <c r="G42" s="8" t="n">
        <f aca="false">(F42-2451545)/36525</f>
        <v>0.261107688797631</v>
      </c>
      <c r="I42" s="1" t="n">
        <f aca="false">MOD(280.46646+G42*(36000.76983+G42*0.0003032),360)</f>
        <v>320.544285918135</v>
      </c>
      <c r="J42" s="1" t="n">
        <f aca="false">357.52911+G42*(35999.05029-0.0001537*G42)</f>
        <v>9757.15791965276</v>
      </c>
      <c r="K42" s="1" t="n">
        <f aca="false">0.016708634-G42*(0.000042037+0.0000001267*G42)</f>
        <v>0.0166976491780316</v>
      </c>
      <c r="L42" s="1" t="n">
        <f aca="false">SIN(RADIANS(J42))*(1.914602-G42*(0.004817+0.000014*G42))+SIN(RADIANS(2*J42))*(0.019993-0.000101*G42)+SIN(RADIANS(3*J42))*0.000289</f>
        <v>1.17517817438189</v>
      </c>
      <c r="M42" s="1" t="n">
        <f aca="false">I42+L42</f>
        <v>321.719464092517</v>
      </c>
      <c r="N42" s="1" t="n">
        <f aca="false">J42+L42</f>
        <v>9758.33309782715</v>
      </c>
      <c r="O42" s="1" t="n">
        <f aca="false">(1.000001018*(1-K42*K42))/(1+K42*COS(RADIANS(N42)))</f>
        <v>0.986797195618425</v>
      </c>
      <c r="P42" s="1" t="n">
        <f aca="false">M42-0.00569-0.00478*SIN(RADIANS(125.04-1934.136*G42))</f>
        <v>321.715407206792</v>
      </c>
      <c r="Q42" s="1" t="n">
        <f aca="false">23+(26+((21.448-G42*(46.815+G42*(0.00059-G42*0.001813))))/60)/60</f>
        <v>23.4358956209996</v>
      </c>
      <c r="R42" s="1" t="n">
        <f aca="false">Q42+0.00256*COS(RADIANS(125.04-1934.136*G42))</f>
        <v>23.4383015734733</v>
      </c>
      <c r="S42" s="1" t="n">
        <f aca="false">DEGREES(ATAN2(COS(RADIANS(P42)),COS(RADIANS(R42))*SIN(RADIANS(P42))))</f>
        <v>-35.9116268535117</v>
      </c>
      <c r="T42" s="1" t="n">
        <f aca="false">DEGREES(ASIN(SIN(RADIANS(R42))*SIN(RADIANS(P42))))</f>
        <v>-14.2669593229428</v>
      </c>
      <c r="U42" s="1" t="n">
        <f aca="false">TAN(RADIANS(R42/2))*TAN(RADIANS(R42/2))</f>
        <v>0.0430307924142851</v>
      </c>
      <c r="V42" s="1" t="n">
        <f aca="false">4*DEGREES(U42*SIN(2*RADIANS(I42))-2*K42*SIN(RADIANS(J42))+4*K42*U42*SIN(RADIANS(J42))*COS(2*RADIANS(I42))-0.5*U42*U42*SIN(4*RADIANS(I42))-1.25*K42*K42*SIN(2*RADIANS(J42)))</f>
        <v>-14.2210123249323</v>
      </c>
      <c r="W42" s="1" t="n">
        <f aca="false">DEGREES(ACOS(COS(RADIANS(90.833))/(COS(RADIANS($B$2))*COS(RADIANS(T42)))-TAN(RADIANS($B$2))*TAN(RADIANS(T42))))</f>
        <v>72.6951250840659</v>
      </c>
      <c r="X42" s="6" t="n">
        <f aca="false">(720-4*$B$3-V42+$B$4*60)/1440</f>
        <v>0.55510564744787</v>
      </c>
      <c r="Y42" s="6" t="n">
        <f aca="false">(X42*1440-W42*4)/1440</f>
        <v>0.353174744436576</v>
      </c>
      <c r="Z42" s="6" t="n">
        <f aca="false">(X42*1440+W42*4)/1440</f>
        <v>0.757036550459164</v>
      </c>
      <c r="AA42" s="1" t="n">
        <f aca="false">8*W42</f>
        <v>581.561000672527</v>
      </c>
      <c r="AB42" s="1" t="n">
        <f aca="false">MOD(E42*1440+V42+4*$B$3-60*$B$4,1440)</f>
        <v>640.647867675068</v>
      </c>
      <c r="AC42" s="1" t="n">
        <f aca="false">IF(AB42/4&lt;0,AB42/4+180,AB42/4-180)</f>
        <v>-19.8380330812331</v>
      </c>
      <c r="AD42" s="1" t="n">
        <f aca="false">DEGREES(ACOS(SIN(RADIANS($B$2))*SIN(RADIANS(T42))+COS(RADIANS($B$2))*COS(RADIANS(T42))*COS(RADIANS(AC42))))</f>
        <v>68.157563006229</v>
      </c>
      <c r="AE42" s="1" t="n">
        <f aca="false">90-AD42</f>
        <v>21.842436993771</v>
      </c>
      <c r="AF42" s="1" t="n">
        <f aca="false">IF(AE42&gt;85,0,IF(AE42&gt;5,58.1/TAN(RADIANS(AE42))-0.07/POWER(TAN(RADIANS(AE42)),3)+0.000086/POWER(TAN(RADIANS(AE42)),5),IF(AE42&gt;-0.575,1735+AE42*(-518.2+AE42*(103.4+AE42*(-12.79+AE42*0.711))),-20.772/TAN(RADIANS(AE42)))))/3600</f>
        <v>0.0399639621443261</v>
      </c>
      <c r="AG42" s="1" t="n">
        <f aca="false">AE42+AF42</f>
        <v>21.8824009559153</v>
      </c>
      <c r="AH42" s="1" t="n">
        <f aca="false">IF(AC42&gt;0,MOD(DEGREES(ACOS(((SIN(RADIANS($B$2))*COS(RADIANS(AD42)))-SIN(RADIANS(T42)))/(COS(RADIANS($B$2))*SIN(RADIANS(AD42)))))+180,360),MOD(540-DEGREES(ACOS(((SIN(RADIANS($B$2))*COS(RADIANS(AD42)))-SIN(RADIANS(T42)))/(COS(RADIANS($B$2))*SIN(RADIANS(AD42))))),360))</f>
        <v>159.247417351788</v>
      </c>
    </row>
    <row r="43" customFormat="false" ht="15" hidden="false" customHeight="false" outlineLevel="0" collapsed="false">
      <c r="D43" s="5" t="n">
        <f aca="false">D42+1</f>
        <v>46064</v>
      </c>
      <c r="E43" s="6" t="n">
        <f aca="false">$B$5</f>
        <v>0.5</v>
      </c>
      <c r="F43" s="7" t="n">
        <f aca="false">D43+2415018.5+E43-$B$4/24</f>
        <v>2461082.95833333</v>
      </c>
      <c r="G43" s="8" t="n">
        <f aca="false">(F43-2451545)/36525</f>
        <v>0.261135067305503</v>
      </c>
      <c r="I43" s="1" t="n">
        <f aca="false">MOD(280.46646+G43*(36000.76983+G43*0.0003032),360)</f>
        <v>321.529933282634</v>
      </c>
      <c r="J43" s="1" t="n">
        <f aca="false">357.52911+G43*(35999.05029-0.0001537*G43)</f>
        <v>9758.14351993229</v>
      </c>
      <c r="K43" s="1" t="n">
        <f aca="false">0.016708634-G43*(0.000042037+0.0000001267*G43)</f>
        <v>0.0166976480253097</v>
      </c>
      <c r="L43" s="1" t="n">
        <f aca="false">SIN(RADIANS(J43))*(1.914602-G43*(0.004817+0.000014*G43))+SIN(RADIANS(2*J43))*(0.019993-0.000101*G43)+SIN(RADIANS(3*J43))*0.000289</f>
        <v>1.20140530110864</v>
      </c>
      <c r="M43" s="1" t="n">
        <f aca="false">I43+L43</f>
        <v>322.731338583743</v>
      </c>
      <c r="N43" s="1" t="n">
        <f aca="false">J43+L43</f>
        <v>9759.3449252334</v>
      </c>
      <c r="O43" s="1" t="n">
        <f aca="false">(1.000001018*(1-K43*K43))/(1+K43*COS(RADIANS(N43)))</f>
        <v>0.98697735297073</v>
      </c>
      <c r="P43" s="1" t="n">
        <f aca="false">M43-0.00569-0.00478*SIN(RADIANS(125.04-1934.136*G43))</f>
        <v>322.727285849242</v>
      </c>
      <c r="Q43" s="1" t="n">
        <f aca="false">23+(26+((21.448-G43*(46.815+G43*(0.00059-G43*0.001813))))/60)/60</f>
        <v>23.4358952649654</v>
      </c>
      <c r="R43" s="1" t="n">
        <f aca="false">Q43+0.00256*COS(RADIANS(125.04-1934.136*G43))</f>
        <v>23.4383004080554</v>
      </c>
      <c r="S43" s="1" t="n">
        <f aca="false">DEGREES(ATAN2(COS(RADIANS(P43)),COS(RADIANS(R43))*SIN(RADIANS(P43))))</f>
        <v>-34.9246334352443</v>
      </c>
      <c r="T43" s="1" t="n">
        <f aca="false">DEGREES(ASIN(SIN(RADIANS(R43))*SIN(RADIANS(P43))))</f>
        <v>-13.9389578722877</v>
      </c>
      <c r="U43" s="1" t="n">
        <f aca="false">TAN(RADIANS(R43/2))*TAN(RADIANS(R43/2))</f>
        <v>0.0430307880133412</v>
      </c>
      <c r="V43" s="1" t="n">
        <f aca="false">4*DEGREES(U43*SIN(2*RADIANS(I43))-2*K43*SIN(RADIANS(J43))+4*K43*U43*SIN(RADIANS(J43))*COS(2*RADIANS(I43))-0.5*U43*U43*SIN(4*RADIANS(I43))-1.25*K43*K43*SIN(2*RADIANS(J43)))</f>
        <v>-14.2262425558414</v>
      </c>
      <c r="W43" s="1" t="n">
        <f aca="false">DEGREES(ACOS(COS(RADIANS(90.833))/(COS(RADIANS($B$2))*COS(RADIANS(T43)))-TAN(RADIANS($B$2))*TAN(RADIANS(T43))))</f>
        <v>73.1544627715131</v>
      </c>
      <c r="X43" s="6" t="n">
        <f aca="false">(720-4*$B$3-V43+$B$4*60)/1440</f>
        <v>0.555109279552668</v>
      </c>
      <c r="Y43" s="6" t="n">
        <f aca="false">(X43*1440-W43*4)/1440</f>
        <v>0.351902438520687</v>
      </c>
      <c r="Z43" s="6" t="n">
        <f aca="false">(X43*1440+W43*4)/1440</f>
        <v>0.758316120584649</v>
      </c>
      <c r="AA43" s="1" t="n">
        <f aca="false">8*W43</f>
        <v>585.235702172105</v>
      </c>
      <c r="AB43" s="1" t="n">
        <f aca="false">MOD(E43*1440+V43+4*$B$3-60*$B$4,1440)</f>
        <v>640.642637444159</v>
      </c>
      <c r="AC43" s="1" t="n">
        <f aca="false">IF(AB43/4&lt;0,AB43/4+180,AB43/4-180)</f>
        <v>-19.8393406389604</v>
      </c>
      <c r="AD43" s="1" t="n">
        <f aca="false">DEGREES(ACOS(SIN(RADIANS($B$2))*SIN(RADIANS(T43))+COS(RADIANS($B$2))*COS(RADIANS(T43))*COS(RADIANS(AC43))))</f>
        <v>67.8384122653236</v>
      </c>
      <c r="AE43" s="1" t="n">
        <f aca="false">90-AD43</f>
        <v>22.1615877346764</v>
      </c>
      <c r="AF43" s="1" t="n">
        <f aca="false">IF(AE43&gt;85,0,IF(AE43&gt;5,58.1/TAN(RADIANS(AE43))-0.07/POWER(TAN(RADIANS(AE43)),3)+0.000086/POWER(TAN(RADIANS(AE43)),5),IF(AE43&gt;-0.575,1735+AE43*(-518.2+AE43*(103.4+AE43*(-12.79+AE43*0.711))),-20.772/TAN(RADIANS(AE43)))))/3600</f>
        <v>0.0393374320614968</v>
      </c>
      <c r="AG43" s="1" t="n">
        <f aca="false">AE43+AF43</f>
        <v>22.2009251667379</v>
      </c>
      <c r="AH43" s="1" t="n">
        <f aca="false">IF(AC43&gt;0,MOD(DEGREES(ACOS(((SIN(RADIANS($B$2))*COS(RADIANS(AD43)))-SIN(RADIANS(T43)))/(COS(RADIANS($B$2))*SIN(RADIANS(AD43)))))+180,360),MOD(540-DEGREES(ACOS(((SIN(RADIANS($B$2))*COS(RADIANS(AD43)))-SIN(RADIANS(T43)))/(COS(RADIANS($B$2))*SIN(RADIANS(AD43))))),360))</f>
        <v>159.165778973887</v>
      </c>
    </row>
    <row r="44" customFormat="false" ht="15" hidden="false" customHeight="false" outlineLevel="0" collapsed="false">
      <c r="D44" s="5" t="n">
        <f aca="false">D43+1</f>
        <v>46065</v>
      </c>
      <c r="E44" s="6" t="n">
        <f aca="false">$B$5</f>
        <v>0.5</v>
      </c>
      <c r="F44" s="7" t="n">
        <f aca="false">D44+2415018.5+E44-$B$4/24</f>
        <v>2461083.95833333</v>
      </c>
      <c r="G44" s="8" t="n">
        <f aca="false">(F44-2451545)/36525</f>
        <v>0.261162445813374</v>
      </c>
      <c r="I44" s="1" t="n">
        <f aca="false">MOD(280.46646+G44*(36000.76983+G44*0.0003032),360)</f>
        <v>322.515580647132</v>
      </c>
      <c r="J44" s="1" t="n">
        <f aca="false">357.52911+G44*(35999.05029-0.0001537*G44)</f>
        <v>9759.12912021182</v>
      </c>
      <c r="K44" s="1" t="n">
        <f aca="false">0.016708634-G44*(0.000042037+0.0000001267*G44)</f>
        <v>0.0166976468725876</v>
      </c>
      <c r="L44" s="1" t="n">
        <f aca="false">SIN(RADIANS(J44))*(1.914602-G44*(0.004817+0.000014*G44))+SIN(RADIANS(2*J44))*(0.019993-0.000101*G44)+SIN(RADIANS(3*J44))*0.000289</f>
        <v>1.2272590876096</v>
      </c>
      <c r="M44" s="1" t="n">
        <f aca="false">I44+L44</f>
        <v>323.742839734742</v>
      </c>
      <c r="N44" s="1" t="n">
        <f aca="false">J44+L44</f>
        <v>9760.35637929943</v>
      </c>
      <c r="O44" s="1" t="n">
        <f aca="false">(1.000001018*(1-K44*K44))/(1+K44*COS(RADIANS(N44)))</f>
        <v>0.987161432774637</v>
      </c>
      <c r="P44" s="1" t="n">
        <f aca="false">M44-0.00569-0.00478*SIN(RADIANS(125.04-1934.136*G44))</f>
        <v>323.738791150065</v>
      </c>
      <c r="Q44" s="1" t="n">
        <f aca="false">23+(26+((21.448-G44*(46.815+G44*(0.00059-G44*0.001813))))/60)/60</f>
        <v>23.4358949089312</v>
      </c>
      <c r="R44" s="1" t="n">
        <f aca="false">Q44+0.00256*COS(RADIANS(125.04-1934.136*G44))</f>
        <v>23.4382992405831</v>
      </c>
      <c r="S44" s="1" t="n">
        <f aca="false">DEGREES(ATAN2(COS(RADIANS(P44)),COS(RADIANS(R44))*SIN(RADIANS(P44))))</f>
        <v>-33.9408201687042</v>
      </c>
      <c r="T44" s="1" t="n">
        <f aca="false">DEGREES(ASIN(SIN(RADIANS(R44))*SIN(RADIANS(P44))))</f>
        <v>-13.6071160323369</v>
      </c>
      <c r="U44" s="1" t="n">
        <f aca="false">TAN(RADIANS(R44/2))*TAN(RADIANS(R44/2))</f>
        <v>0.0430307836046395</v>
      </c>
      <c r="V44" s="1" t="n">
        <f aca="false">4*DEGREES(U44*SIN(2*RADIANS(I44))-2*K44*SIN(RADIANS(J44))+4*K44*U44*SIN(RADIANS(J44))*COS(2*RADIANS(I44))-0.5*U44*U44*SIN(4*RADIANS(I44))-1.25*K44*K44*SIN(2*RADIANS(J44)))</f>
        <v>-14.2185922208176</v>
      </c>
      <c r="W44" s="1" t="n">
        <f aca="false">DEGREES(ACOS(COS(RADIANS(90.833))/(COS(RADIANS($B$2))*COS(RADIANS(T44)))-TAN(RADIANS($B$2))*TAN(RADIANS(T44))))</f>
        <v>73.6167733377516</v>
      </c>
      <c r="X44" s="6" t="n">
        <f aca="false">(720-4*$B$3-V44+$B$4*60)/1440</f>
        <v>0.555103966820012</v>
      </c>
      <c r="Y44" s="6" t="n">
        <f aca="false">(X44*1440-W44*4)/1440</f>
        <v>0.350612929770702</v>
      </c>
      <c r="Z44" s="6" t="n">
        <f aca="false">(X44*1440+W44*4)/1440</f>
        <v>0.759595003869322</v>
      </c>
      <c r="AA44" s="1" t="n">
        <f aca="false">8*W44</f>
        <v>588.934186702013</v>
      </c>
      <c r="AB44" s="1" t="n">
        <f aca="false">MOD(E44*1440+V44+4*$B$3-60*$B$4,1440)</f>
        <v>640.650287779182</v>
      </c>
      <c r="AC44" s="1" t="n">
        <f aca="false">IF(AB44/4&lt;0,AB44/4+180,AB44/4-180)</f>
        <v>-19.8374280552044</v>
      </c>
      <c r="AD44" s="1" t="n">
        <f aca="false">DEGREES(ACOS(SIN(RADIANS($B$2))*SIN(RADIANS(T44))+COS(RADIANS($B$2))*COS(RADIANS(T44))*COS(RADIANS(AC44))))</f>
        <v>67.5148508322793</v>
      </c>
      <c r="AE44" s="1" t="n">
        <f aca="false">90-AD44</f>
        <v>22.4851491677207</v>
      </c>
      <c r="AF44" s="1" t="n">
        <f aca="false">IF(AE44&gt;85,0,IF(AE44&gt;5,58.1/TAN(RADIANS(AE44))-0.07/POWER(TAN(RADIANS(AE44)),3)+0.000086/POWER(TAN(RADIANS(AE44)),5),IF(AE44&gt;-0.575,1735+AE44*(-518.2+AE44*(103.4+AE44*(-12.79+AE44*0.711))),-20.772/TAN(RADIANS(AE44)))))/3600</f>
        <v>0.0387190662604718</v>
      </c>
      <c r="AG44" s="1" t="n">
        <f aca="false">AE44+AF44</f>
        <v>22.5238682339811</v>
      </c>
      <c r="AH44" s="1" t="n">
        <f aca="false">IF(AC44&gt;0,MOD(DEGREES(ACOS(((SIN(RADIANS($B$2))*COS(RADIANS(AD44)))-SIN(RADIANS(T44)))/(COS(RADIANS($B$2))*SIN(RADIANS(AD44)))))+180,360),MOD(540-DEGREES(ACOS(((SIN(RADIANS($B$2))*COS(RADIANS(AD44)))-SIN(RADIANS(T44)))/(COS(RADIANS($B$2))*SIN(RADIANS(AD44))))),360))</f>
        <v>159.086116912039</v>
      </c>
    </row>
    <row r="45" customFormat="false" ht="15" hidden="false" customHeight="false" outlineLevel="0" collapsed="false">
      <c r="D45" s="5" t="n">
        <f aca="false">D44+1</f>
        <v>46066</v>
      </c>
      <c r="E45" s="6" t="n">
        <f aca="false">$B$5</f>
        <v>0.5</v>
      </c>
      <c r="F45" s="7" t="n">
        <f aca="false">D45+2415018.5+E45-$B$4/24</f>
        <v>2461084.95833333</v>
      </c>
      <c r="G45" s="8" t="n">
        <f aca="false">(F45-2451545)/36525</f>
        <v>0.261189824321245</v>
      </c>
      <c r="I45" s="1" t="n">
        <f aca="false">MOD(280.46646+G45*(36000.76983+G45*0.0003032),360)</f>
        <v>323.501228011633</v>
      </c>
      <c r="J45" s="1" t="n">
        <f aca="false">357.52911+G45*(35999.05029-0.0001537*G45)</f>
        <v>9760.11472049135</v>
      </c>
      <c r="K45" s="1" t="n">
        <f aca="false">0.016708634-G45*(0.000042037+0.0000001267*G45)</f>
        <v>0.0166976457198653</v>
      </c>
      <c r="L45" s="1" t="n">
        <f aca="false">SIN(RADIANS(J45))*(1.914602-G45*(0.004817+0.000014*G45))+SIN(RADIANS(2*J45))*(0.019993-0.000101*G45)+SIN(RADIANS(3*J45))*0.000289</f>
        <v>1.25273176489148</v>
      </c>
      <c r="M45" s="1" t="n">
        <f aca="false">I45+L45</f>
        <v>324.753959776525</v>
      </c>
      <c r="N45" s="1" t="n">
        <f aca="false">J45+L45</f>
        <v>9761.36745225624</v>
      </c>
      <c r="O45" s="1" t="n">
        <f aca="false">(1.000001018*(1-K45*K45))/(1+K45*COS(RADIANS(N45)))</f>
        <v>0.987349376213526</v>
      </c>
      <c r="P45" s="1" t="n">
        <f aca="false">M45-0.00569-0.00478*SIN(RADIANS(125.04-1934.136*G45))</f>
        <v>324.749915340272</v>
      </c>
      <c r="Q45" s="1" t="n">
        <f aca="false">23+(26+((21.448-G45*(46.815+G45*(0.00059-G45*0.001813))))/60)/60</f>
        <v>23.435894552897</v>
      </c>
      <c r="R45" s="1" t="n">
        <f aca="false">Q45+0.00256*COS(RADIANS(125.04-1934.136*G45))</f>
        <v>23.4382980710571</v>
      </c>
      <c r="S45" s="1" t="n">
        <f aca="false">DEGREES(ATAN2(COS(RADIANS(P45)),COS(RADIANS(R45))*SIN(RADIANS(P45))))</f>
        <v>-32.9601464794959</v>
      </c>
      <c r="T45" s="1" t="n">
        <f aca="false">DEGREES(ASIN(SIN(RADIANS(R45))*SIN(RADIANS(P45))))</f>
        <v>-13.2715496483962</v>
      </c>
      <c r="U45" s="1" t="n">
        <f aca="false">TAN(RADIANS(R45/2))*TAN(RADIANS(R45/2))</f>
        <v>0.0430307791881825</v>
      </c>
      <c r="V45" s="1" t="n">
        <f aca="false">4*DEGREES(U45*SIN(2*RADIANS(I45))-2*K45*SIN(RADIANS(J45))+4*K45*U45*SIN(RADIANS(J45))*COS(2*RADIANS(I45))-0.5*U45*U45*SIN(4*RADIANS(I45))-1.25*K45*K45*SIN(2*RADIANS(J45)))</f>
        <v>-14.1982252798057</v>
      </c>
      <c r="W45" s="1" t="n">
        <f aca="false">DEGREES(ACOS(COS(RADIANS(90.833))/(COS(RADIANS($B$2))*COS(RADIANS(T45)))-TAN(RADIANS($B$2))*TAN(RADIANS(T45))))</f>
        <v>74.0818977485361</v>
      </c>
      <c r="X45" s="6" t="n">
        <f aca="false">(720-4*$B$3-V45+$B$4*60)/1440</f>
        <v>0.555089823110976</v>
      </c>
      <c r="Y45" s="6" t="n">
        <f aca="false">(X45*1440-W45*4)/1440</f>
        <v>0.349306773809487</v>
      </c>
      <c r="Z45" s="6" t="n">
        <f aca="false">(X45*1440+W45*4)/1440</f>
        <v>0.760872872412465</v>
      </c>
      <c r="AA45" s="1" t="n">
        <f aca="false">8*W45</f>
        <v>592.655181988289</v>
      </c>
      <c r="AB45" s="1" t="n">
        <f aca="false">MOD(E45*1440+V45+4*$B$3-60*$B$4,1440)</f>
        <v>640.670654720194</v>
      </c>
      <c r="AC45" s="1" t="n">
        <f aca="false">IF(AB45/4&lt;0,AB45/4+180,AB45/4-180)</f>
        <v>-19.8323363199514</v>
      </c>
      <c r="AD45" s="1" t="n">
        <f aca="false">DEGREES(ACOS(SIN(RADIANS($B$2))*SIN(RADIANS(T45))+COS(RADIANS($B$2))*COS(RADIANS(T45))*COS(RADIANS(AC45))))</f>
        <v>67.1869950071059</v>
      </c>
      <c r="AE45" s="1" t="n">
        <f aca="false">90-AD45</f>
        <v>22.8130049928941</v>
      </c>
      <c r="AF45" s="1" t="n">
        <f aca="false">IF(AE45&gt;85,0,IF(AE45&gt;5,58.1/TAN(RADIANS(AE45))-0.07/POWER(TAN(RADIANS(AE45)),3)+0.000086/POWER(TAN(RADIANS(AE45)),5),IF(AE45&gt;-0.575,1735+AE45*(-518.2+AE45*(103.4+AE45*(-12.79+AE45*0.711))),-20.772/TAN(RADIANS(AE45)))))/3600</f>
        <v>0.0381090568411861</v>
      </c>
      <c r="AG45" s="1" t="n">
        <f aca="false">AE45+AF45</f>
        <v>22.8511140497353</v>
      </c>
      <c r="AH45" s="1" t="n">
        <f aca="false">IF(AC45&gt;0,MOD(DEGREES(ACOS(((SIN(RADIANS($B$2))*COS(RADIANS(AD45)))-SIN(RADIANS(T45)))/(COS(RADIANS($B$2))*SIN(RADIANS(AD45)))))+180,360),MOD(540-DEGREES(ACOS(((SIN(RADIANS($B$2))*COS(RADIANS(AD45)))-SIN(RADIANS(T45)))/(COS(RADIANS($B$2))*SIN(RADIANS(AD45))))),360))</f>
        <v>159.008432858418</v>
      </c>
    </row>
    <row r="46" customFormat="false" ht="15" hidden="false" customHeight="false" outlineLevel="0" collapsed="false">
      <c r="D46" s="5" t="n">
        <f aca="false">D45+1</f>
        <v>46067</v>
      </c>
      <c r="E46" s="6" t="n">
        <f aca="false">$B$5</f>
        <v>0.5</v>
      </c>
      <c r="F46" s="7" t="n">
        <f aca="false">D46+2415018.5+E46-$B$4/24</f>
        <v>2461085.95833333</v>
      </c>
      <c r="G46" s="8" t="n">
        <f aca="false">(F46-2451545)/36525</f>
        <v>0.261217202829117</v>
      </c>
      <c r="I46" s="1" t="n">
        <f aca="false">MOD(280.46646+G46*(36000.76983+G46*0.0003032),360)</f>
        <v>324.486875376135</v>
      </c>
      <c r="J46" s="1" t="n">
        <f aca="false">357.52911+G46*(35999.05029-0.0001537*G46)</f>
        <v>9761.10032077087</v>
      </c>
      <c r="K46" s="1" t="n">
        <f aca="false">0.016708634-G46*(0.000042037+0.0000001267*G46)</f>
        <v>0.0166976445671428</v>
      </c>
      <c r="L46" s="1" t="n">
        <f aca="false">SIN(RADIANS(J46))*(1.914602-G46*(0.004817+0.000014*G46))+SIN(RADIANS(2*J46))*(0.019993-0.000101*G46)+SIN(RADIANS(3*J46))*0.000289</f>
        <v>1.27781569888604</v>
      </c>
      <c r="M46" s="1" t="n">
        <f aca="false">I46+L46</f>
        <v>325.764691075021</v>
      </c>
      <c r="N46" s="1" t="n">
        <f aca="false">J46+L46</f>
        <v>9762.37813646976</v>
      </c>
      <c r="O46" s="1" t="n">
        <f aca="false">(1.000001018*(1-K46*K46))/(1+K46*COS(RADIANS(N46)))</f>
        <v>0.98754112330329</v>
      </c>
      <c r="P46" s="1" t="n">
        <f aca="false">M46-0.00569-0.00478*SIN(RADIANS(125.04-1934.136*G46))</f>
        <v>325.760650785785</v>
      </c>
      <c r="Q46" s="1" t="n">
        <f aca="false">23+(26+((21.448-G46*(46.815+G46*(0.00059-G46*0.001813))))/60)/60</f>
        <v>23.4358941968628</v>
      </c>
      <c r="R46" s="1" t="n">
        <f aca="false">Q46+0.00256*COS(RADIANS(125.04-1934.136*G46))</f>
        <v>23.438296899478</v>
      </c>
      <c r="S46" s="1" t="n">
        <f aca="false">DEGREES(ATAN2(COS(RADIANS(P46)),COS(RADIANS(R46))*SIN(RADIANS(P46))))</f>
        <v>-31.9825688853017</v>
      </c>
      <c r="T46" s="1" t="n">
        <f aca="false">DEGREES(ASIN(SIN(RADIANS(R46))*SIN(RADIANS(P46))))</f>
        <v>-12.9323745111015</v>
      </c>
      <c r="U46" s="1" t="n">
        <f aca="false">TAN(RADIANS(R46/2))*TAN(RADIANS(R46/2))</f>
        <v>0.043030774763973</v>
      </c>
      <c r="V46" s="1" t="n">
        <f aca="false">4*DEGREES(U46*SIN(2*RADIANS(I46))-2*K46*SIN(RADIANS(J46))+4*K46*U46*SIN(RADIANS(J46))*COS(2*RADIANS(I46))-0.5*U46*U46*SIN(4*RADIANS(I46))-1.25*K46*K46*SIN(2*RADIANS(J46)))</f>
        <v>-14.1653185284177</v>
      </c>
      <c r="W46" s="1" t="n">
        <f aca="false">DEGREES(ACOS(COS(RADIANS(90.833))/(COS(RADIANS($B$2))*COS(RADIANS(T46)))-TAN(RADIANS($B$2))*TAN(RADIANS(T46))))</f>
        <v>74.549682949825</v>
      </c>
      <c r="X46" s="6" t="n">
        <f aca="false">(720-4*$B$3-V46+$B$4*60)/1440</f>
        <v>0.55506697120029</v>
      </c>
      <c r="Y46" s="6" t="n">
        <f aca="false">(X46*1440-W46*4)/1440</f>
        <v>0.347984518561887</v>
      </c>
      <c r="Z46" s="6" t="n">
        <f aca="false">(X46*1440+W46*4)/1440</f>
        <v>0.762149423838693</v>
      </c>
      <c r="AA46" s="1" t="n">
        <f aca="false">8*W46</f>
        <v>596.3974635986</v>
      </c>
      <c r="AB46" s="1" t="n">
        <f aca="false">MOD(E46*1440+V46+4*$B$3-60*$B$4,1440)</f>
        <v>640.703561471582</v>
      </c>
      <c r="AC46" s="1" t="n">
        <f aca="false">IF(AB46/4&lt;0,AB46/4+180,AB46/4-180)</f>
        <v>-19.8241096321044</v>
      </c>
      <c r="AD46" s="1" t="n">
        <f aca="false">DEGREES(ACOS(SIN(RADIANS($B$2))*SIN(RADIANS(T46))+COS(RADIANS($B$2))*COS(RADIANS(T46))*COS(RADIANS(AC46))))</f>
        <v>66.8549619882592</v>
      </c>
      <c r="AE46" s="1" t="n">
        <f aca="false">90-AD46</f>
        <v>23.1450380117408</v>
      </c>
      <c r="AF46" s="1" t="n">
        <f aca="false">IF(AE46&gt;85,0,IF(AE46&gt;5,58.1/TAN(RADIANS(AE46))-0.07/POWER(TAN(RADIANS(AE46)),3)+0.000086/POWER(TAN(RADIANS(AE46)),5),IF(AE46&gt;-0.575,1735+AE46*(-518.2+AE46*(103.4+AE46*(-12.79+AE46*0.711))),-20.772/TAN(RADIANS(AE46)))))/3600</f>
        <v>0.0375075662451776</v>
      </c>
      <c r="AG46" s="1" t="n">
        <f aca="false">AE46+AF46</f>
        <v>23.182545577986</v>
      </c>
      <c r="AH46" s="1" t="n">
        <f aca="false">IF(AC46&gt;0,MOD(DEGREES(ACOS(((SIN(RADIANS($B$2))*COS(RADIANS(AD46)))-SIN(RADIANS(T46)))/(COS(RADIANS($B$2))*SIN(RADIANS(AD46)))))+180,360),MOD(540-DEGREES(ACOS(((SIN(RADIANS($B$2))*COS(RADIANS(AD46)))-SIN(RADIANS(T46)))/(COS(RADIANS($B$2))*SIN(RADIANS(AD46))))),360))</f>
        <v>158.932725459991</v>
      </c>
    </row>
    <row r="47" customFormat="false" ht="15" hidden="false" customHeight="false" outlineLevel="0" collapsed="false">
      <c r="D47" s="5" t="n">
        <f aca="false">D46+1</f>
        <v>46068</v>
      </c>
      <c r="E47" s="6" t="n">
        <f aca="false">$B$5</f>
        <v>0.5</v>
      </c>
      <c r="F47" s="7" t="n">
        <f aca="false">D47+2415018.5+E47-$B$4/24</f>
        <v>2461086.95833333</v>
      </c>
      <c r="G47" s="8" t="n">
        <f aca="false">(F47-2451545)/36525</f>
        <v>0.261244581336988</v>
      </c>
      <c r="I47" s="1" t="n">
        <f aca="false">MOD(280.46646+G47*(36000.76983+G47*0.0003032),360)</f>
        <v>325.472522740634</v>
      </c>
      <c r="J47" s="1" t="n">
        <f aca="false">357.52911+G47*(35999.05029-0.0001537*G47)</f>
        <v>9762.0859210504</v>
      </c>
      <c r="K47" s="1" t="n">
        <f aca="false">0.016708634-G47*(0.000042037+0.0000001267*G47)</f>
        <v>0.0166976434144201</v>
      </c>
      <c r="L47" s="1" t="n">
        <f aca="false">SIN(RADIANS(J47))*(1.914602-G47*(0.004817+0.000014*G47))+SIN(RADIANS(2*J47))*(0.019993-0.000101*G47)+SIN(RADIANS(3*J47))*0.000289</f>
        <v>1.30250339279732</v>
      </c>
      <c r="M47" s="1" t="n">
        <f aca="false">I47+L47</f>
        <v>326.775026133432</v>
      </c>
      <c r="N47" s="1" t="n">
        <f aca="false">J47+L47</f>
        <v>9763.38842444319</v>
      </c>
      <c r="O47" s="1" t="n">
        <f aca="false">(1.000001018*(1-K47*K47))/(1+K47*COS(RADIANS(N47)))</f>
        <v>0.987736612915537</v>
      </c>
      <c r="P47" s="1" t="n">
        <f aca="false">M47-0.00569-0.00478*SIN(RADIANS(125.04-1934.136*G47))</f>
        <v>326.770989989803</v>
      </c>
      <c r="Q47" s="1" t="n">
        <f aca="false">23+(26+((21.448-G47*(46.815+G47*(0.00059-G47*0.001813))))/60)/60</f>
        <v>23.4358938408286</v>
      </c>
      <c r="R47" s="1" t="n">
        <f aca="false">Q47+0.00256*COS(RADIANS(125.04-1934.136*G47))</f>
        <v>23.4382957258467</v>
      </c>
      <c r="S47" s="1" t="n">
        <f aca="false">DEGREES(ATAN2(COS(RADIANS(P47)),COS(RADIANS(R47))*SIN(RADIANS(P47))))</f>
        <v>-31.0080411093543</v>
      </c>
      <c r="T47" s="1" t="n">
        <f aca="false">DEGREES(ASIN(SIN(RADIANS(R47))*SIN(RADIANS(P47))))</f>
        <v>-12.5897063079571</v>
      </c>
      <c r="U47" s="1" t="n">
        <f aca="false">TAN(RADIANS(R47/2))*TAN(RADIANS(R47/2))</f>
        <v>0.0430307703320136</v>
      </c>
      <c r="V47" s="1" t="n">
        <f aca="false">4*DEGREES(U47*SIN(2*RADIANS(I47))-2*K47*SIN(RADIANS(J47))+4*K47*U47*SIN(RADIANS(J47))*COS(2*RADIANS(I47))-0.5*U47*U47*SIN(4*RADIANS(I47))-1.25*K47*K47*SIN(2*RADIANS(J47)))</f>
        <v>-14.1200610994694</v>
      </c>
      <c r="W47" s="1" t="n">
        <f aca="false">DEGREES(ACOS(COS(RADIANS(90.833))/(COS(RADIANS($B$2))*COS(RADIANS(T47)))-TAN(RADIANS($B$2))*TAN(RADIANS(T47))))</f>
        <v>75.01998175926</v>
      </c>
      <c r="X47" s="6" t="n">
        <f aca="false">(720-4*$B$3-V47+$B$4*60)/1440</f>
        <v>0.555035542430187</v>
      </c>
      <c r="Y47" s="6" t="n">
        <f aca="false">(X47*1440-W47*4)/1440</f>
        <v>0.34664670421002</v>
      </c>
      <c r="Z47" s="6" t="n">
        <f aca="false">(X47*1440+W47*4)/1440</f>
        <v>0.763424380650354</v>
      </c>
      <c r="AA47" s="1" t="n">
        <f aca="false">8*W47</f>
        <v>600.15985407408</v>
      </c>
      <c r="AB47" s="1" t="n">
        <f aca="false">MOD(E47*1440+V47+4*$B$3-60*$B$4,1440)</f>
        <v>640.748818900531</v>
      </c>
      <c r="AC47" s="1" t="n">
        <f aca="false">IF(AB47/4&lt;0,AB47/4+180,AB47/4-180)</f>
        <v>-19.8127952748674</v>
      </c>
      <c r="AD47" s="1" t="n">
        <f aca="false">DEGREES(ACOS(SIN(RADIANS($B$2))*SIN(RADIANS(T47))+COS(RADIANS($B$2))*COS(RADIANS(T47))*COS(RADIANS(AC47))))</f>
        <v>66.5188698081831</v>
      </c>
      <c r="AE47" s="1" t="n">
        <f aca="false">90-AD47</f>
        <v>23.4811301918169</v>
      </c>
      <c r="AF47" s="1" t="n">
        <f aca="false">IF(AE47&gt;85,0,IF(AE47&gt;5,58.1/TAN(RADIANS(AE47))-0.07/POWER(TAN(RADIANS(AE47)),3)+0.000086/POWER(TAN(RADIANS(AE47)),5),IF(AE47&gt;-0.575,1735+AE47*(-518.2+AE47*(103.4+AE47*(-12.79+AE47*0.711))),-20.772/TAN(RADIANS(AE47)))))/3600</f>
        <v>0.0369147292102824</v>
      </c>
      <c r="AG47" s="1" t="n">
        <f aca="false">AE47+AF47</f>
        <v>23.5180449210272</v>
      </c>
      <c r="AH47" s="1" t="n">
        <f aca="false">IF(AC47&gt;0,MOD(DEGREES(ACOS(((SIN(RADIANS($B$2))*COS(RADIANS(AD47)))-SIN(RADIANS(T47)))/(COS(RADIANS($B$2))*SIN(RADIANS(AD47)))))+180,360),MOD(540-DEGREES(ACOS(((SIN(RADIANS($B$2))*COS(RADIANS(AD47)))-SIN(RADIANS(T47)))/(COS(RADIANS($B$2))*SIN(RADIANS(AD47))))),360))</f>
        <v>158.858990346487</v>
      </c>
    </row>
    <row r="48" customFormat="false" ht="15" hidden="false" customHeight="false" outlineLevel="0" collapsed="false">
      <c r="D48" s="5" t="n">
        <f aca="false">D47+1</f>
        <v>46069</v>
      </c>
      <c r="E48" s="6" t="n">
        <f aca="false">$B$5</f>
        <v>0.5</v>
      </c>
      <c r="F48" s="7" t="n">
        <f aca="false">D48+2415018.5+E48-$B$4/24</f>
        <v>2461087.95833333</v>
      </c>
      <c r="G48" s="8" t="n">
        <f aca="false">(F48-2451545)/36525</f>
        <v>0.261271959844859</v>
      </c>
      <c r="I48" s="1" t="n">
        <f aca="false">MOD(280.46646+G48*(36000.76983+G48*0.0003032),360)</f>
        <v>326.458170105136</v>
      </c>
      <c r="J48" s="1" t="n">
        <f aca="false">357.52911+G48*(35999.05029-0.0001537*G48)</f>
        <v>9763.07152132992</v>
      </c>
      <c r="K48" s="1" t="n">
        <f aca="false">0.016708634-G48*(0.000042037+0.0000001267*G48)</f>
        <v>0.0166976422616972</v>
      </c>
      <c r="L48" s="1" t="n">
        <f aca="false">SIN(RADIANS(J48))*(1.914602-G48*(0.004817+0.000014*G48))+SIN(RADIANS(2*J48))*(0.019993-0.000101*G48)+SIN(RADIANS(3*J48))*0.000289</f>
        <v>1.32678748938169</v>
      </c>
      <c r="M48" s="1" t="n">
        <f aca="false">I48+L48</f>
        <v>327.784957594517</v>
      </c>
      <c r="N48" s="1" t="n">
        <f aca="false">J48+L48</f>
        <v>9764.3983088193</v>
      </c>
      <c r="O48" s="1" t="n">
        <f aca="false">(1.000001018*(1-K48*K48))/(1+K48*COS(RADIANS(N48)))</f>
        <v>0.987935782801156</v>
      </c>
      <c r="P48" s="1" t="n">
        <f aca="false">M48-0.00569-0.00478*SIN(RADIANS(125.04-1934.136*G48))</f>
        <v>327.780925595084</v>
      </c>
      <c r="Q48" s="1" t="n">
        <f aca="false">23+(26+((21.448-G48*(46.815+G48*(0.00059-G48*0.001813))))/60)/60</f>
        <v>23.4358934847944</v>
      </c>
      <c r="R48" s="1" t="n">
        <f aca="false">Q48+0.00256*COS(RADIANS(125.04-1934.136*G48))</f>
        <v>23.4382945501636</v>
      </c>
      <c r="S48" s="1" t="n">
        <f aca="false">DEGREES(ATAN2(COS(RADIANS(P48)),COS(RADIANS(R48))*SIN(RADIANS(P48))))</f>
        <v>-30.0365141933384</v>
      </c>
      <c r="T48" s="1" t="n">
        <f aca="false">DEGREES(ASIN(SIN(RADIANS(R48))*SIN(RADIANS(P48))))</f>
        <v>-12.2436605780314</v>
      </c>
      <c r="U48" s="1" t="n">
        <f aca="false">TAN(RADIANS(R48/2))*TAN(RADIANS(R48/2))</f>
        <v>0.0430307658923068</v>
      </c>
      <c r="V48" s="1" t="n">
        <f aca="false">4*DEGREES(U48*SIN(2*RADIANS(I48))-2*K48*SIN(RADIANS(J48))+4*K48*U48*SIN(RADIANS(J48))*COS(2*RADIANS(I48))-0.5*U48*U48*SIN(4*RADIANS(I48))-1.25*K48*K48*SIN(2*RADIANS(J48)))</f>
        <v>-14.062653957843</v>
      </c>
      <c r="W48" s="1" t="n">
        <f aca="false">DEGREES(ACOS(COS(RADIANS(90.833))/(COS(RADIANS($B$2))*COS(RADIANS(T48)))-TAN(RADIANS($B$2))*TAN(RADIANS(T48))))</f>
        <v>75.4926527470309</v>
      </c>
      <c r="X48" s="6" t="n">
        <f aca="false">(720-4*$B$3-V48+$B$4*60)/1440</f>
        <v>0.554995676359613</v>
      </c>
      <c r="Y48" s="6" t="n">
        <f aca="false">(X48*1440-W48*4)/1440</f>
        <v>0.345293863173416</v>
      </c>
      <c r="Z48" s="6" t="n">
        <f aca="false">(X48*1440+W48*4)/1440</f>
        <v>0.76469748954581</v>
      </c>
      <c r="AA48" s="1" t="n">
        <f aca="false">8*W48</f>
        <v>603.941221976247</v>
      </c>
      <c r="AB48" s="1" t="n">
        <f aca="false">MOD(E48*1440+V48+4*$B$3-60*$B$4,1440)</f>
        <v>640.806226042157</v>
      </c>
      <c r="AC48" s="1" t="n">
        <f aca="false">IF(AB48/4&lt;0,AB48/4+180,AB48/4-180)</f>
        <v>-19.7984434894607</v>
      </c>
      <c r="AD48" s="1" t="n">
        <f aca="false">DEGREES(ACOS(SIN(RADIANS($B$2))*SIN(RADIANS(T48))+COS(RADIANS($B$2))*COS(RADIANS(T48))*COS(RADIANS(AC48))))</f>
        <v>66.1788372699296</v>
      </c>
      <c r="AE48" s="1" t="n">
        <f aca="false">90-AD48</f>
        <v>23.8211627300705</v>
      </c>
      <c r="AF48" s="1" t="n">
        <f aca="false">IF(AE48&gt;85,0,IF(AE48&gt;5,58.1/TAN(RADIANS(AE48))-0.07/POWER(TAN(RADIANS(AE48)),3)+0.000086/POWER(TAN(RADIANS(AE48)),5),IF(AE48&gt;-0.575,1735+AE48*(-518.2+AE48*(103.4+AE48*(-12.79+AE48*0.711))),-20.772/TAN(RADIANS(AE48)))))/3600</f>
        <v>0.0363306546700416</v>
      </c>
      <c r="AG48" s="1" t="n">
        <f aca="false">AE48+AF48</f>
        <v>23.8574933847405</v>
      </c>
      <c r="AH48" s="1" t="n">
        <f aca="false">IF(AC48&gt;0,MOD(DEGREES(ACOS(((SIN(RADIANS($B$2))*COS(RADIANS(AD48)))-SIN(RADIANS(T48)))/(COS(RADIANS($B$2))*SIN(RADIANS(AD48)))))+180,360),MOD(540-DEGREES(ACOS(((SIN(RADIANS($B$2))*COS(RADIANS(AD48)))-SIN(RADIANS(T48)))/(COS(RADIANS($B$2))*SIN(RADIANS(AD48))))),360))</f>
        <v>158.787220162142</v>
      </c>
    </row>
    <row r="49" customFormat="false" ht="15" hidden="false" customHeight="false" outlineLevel="0" collapsed="false">
      <c r="D49" s="5" t="n">
        <f aca="false">D48+1</f>
        <v>46070</v>
      </c>
      <c r="E49" s="6" t="n">
        <f aca="false">$B$5</f>
        <v>0.5</v>
      </c>
      <c r="F49" s="7" t="n">
        <f aca="false">D49+2415018.5+E49-$B$4/24</f>
        <v>2461088.95833333</v>
      </c>
      <c r="G49" s="8" t="n">
        <f aca="false">(F49-2451545)/36525</f>
        <v>0.261299338352731</v>
      </c>
      <c r="I49" s="1" t="n">
        <f aca="false">MOD(280.46646+G49*(36000.76983+G49*0.0003032),360)</f>
        <v>327.443817469639</v>
      </c>
      <c r="J49" s="1" t="n">
        <f aca="false">357.52911+G49*(35999.05029-0.0001537*G49)</f>
        <v>9764.05712160945</v>
      </c>
      <c r="K49" s="1" t="n">
        <f aca="false">0.016708634-G49*(0.000042037+0.0000001267*G49)</f>
        <v>0.0166976411089742</v>
      </c>
      <c r="L49" s="1" t="n">
        <f aca="false">SIN(RADIANS(J49))*(1.914602-G49*(0.004817+0.000014*G49))+SIN(RADIANS(2*J49))*(0.019993-0.000101*G49)+SIN(RADIANS(3*J49))*0.000289</f>
        <v>1.35066077315586</v>
      </c>
      <c r="M49" s="1" t="n">
        <f aca="false">I49+L49</f>
        <v>328.794478242795</v>
      </c>
      <c r="N49" s="1" t="n">
        <f aca="false">J49+L49</f>
        <v>9765.40778238261</v>
      </c>
      <c r="O49" s="1" t="n">
        <f aca="false">(1.000001018*(1-K49*K49))/(1+K49*COS(RADIANS(N49)))</f>
        <v>0.988138569614211</v>
      </c>
      <c r="P49" s="1" t="n">
        <f aca="false">M49-0.00569-0.00478*SIN(RADIANS(125.04-1934.136*G49))</f>
        <v>328.790450386141</v>
      </c>
      <c r="Q49" s="1" t="n">
        <f aca="false">23+(26+((21.448-G49*(46.815+G49*(0.00059-G49*0.001813))))/60)/60</f>
        <v>23.4358931287602</v>
      </c>
      <c r="R49" s="1" t="n">
        <f aca="false">Q49+0.00256*COS(RADIANS(125.04-1934.136*G49))</f>
        <v>23.4382933724297</v>
      </c>
      <c r="S49" s="1" t="n">
        <f aca="false">DEGREES(ATAN2(COS(RADIANS(P49)),COS(RADIANS(R49))*SIN(RADIANS(P49))))</f>
        <v>-29.0679366094846</v>
      </c>
      <c r="T49" s="1" t="n">
        <f aca="false">DEGREES(ASIN(SIN(RADIANS(R49))*SIN(RADIANS(P49))))</f>
        <v>-11.8943526697525</v>
      </c>
      <c r="U49" s="1" t="n">
        <f aca="false">TAN(RADIANS(R49/2))*TAN(RADIANS(R49/2))</f>
        <v>0.0430307614448554</v>
      </c>
      <c r="V49" s="1" t="n">
        <f aca="false">4*DEGREES(U49*SIN(2*RADIANS(I49))-2*K49*SIN(RADIANS(J49))+4*K49*U49*SIN(RADIANS(J49))*COS(2*RADIANS(I49))-0.5*U49*U49*SIN(4*RADIANS(I49))-1.25*K49*K49*SIN(2*RADIANS(J49)))</f>
        <v>-13.9933093903589</v>
      </c>
      <c r="W49" s="1" t="n">
        <f aca="false">DEGREES(ACOS(COS(RADIANS(90.833))/(COS(RADIANS($B$2))*COS(RADIANS(T49)))-TAN(RADIANS($B$2))*TAN(RADIANS(T49))))</f>
        <v>75.967560107324</v>
      </c>
      <c r="X49" s="6" t="n">
        <f aca="false">(720-4*$B$3-V49+$B$4*60)/1440</f>
        <v>0.554947520409971</v>
      </c>
      <c r="Y49" s="6" t="n">
        <f aca="false">(X49*1440-W49*4)/1440</f>
        <v>0.343926520111849</v>
      </c>
      <c r="Z49" s="6" t="n">
        <f aca="false">(X49*1440+W49*4)/1440</f>
        <v>0.765968520708094</v>
      </c>
      <c r="AA49" s="1" t="n">
        <f aca="false">8*W49</f>
        <v>607.740480858592</v>
      </c>
      <c r="AB49" s="1" t="n">
        <f aca="false">MOD(E49*1440+V49+4*$B$3-60*$B$4,1440)</f>
        <v>640.875570609641</v>
      </c>
      <c r="AC49" s="1" t="n">
        <f aca="false">IF(AB49/4&lt;0,AB49/4+180,AB49/4-180)</f>
        <v>-19.7811073475897</v>
      </c>
      <c r="AD49" s="1" t="n">
        <f aca="false">DEGREES(ACOS(SIN(RADIANS($B$2))*SIN(RADIANS(T49))+COS(RADIANS($B$2))*COS(RADIANS(T49))*COS(RADIANS(AC49))))</f>
        <v>65.8349838849356</v>
      </c>
      <c r="AE49" s="1" t="n">
        <f aca="false">90-AD49</f>
        <v>24.1650161150644</v>
      </c>
      <c r="AF49" s="1" t="n">
        <f aca="false">IF(AE49&gt;85,0,IF(AE49&gt;5,58.1/TAN(RADIANS(AE49))-0.07/POWER(TAN(RADIANS(AE49)),3)+0.000086/POWER(TAN(RADIANS(AE49)),5),IF(AE49&gt;-0.575,1735+AE49*(-518.2+AE49*(103.4+AE49*(-12.79+AE49*0.711))),-20.772/TAN(RADIANS(AE49)))))/3600</f>
        <v>0.0357554275912457</v>
      </c>
      <c r="AG49" s="1" t="n">
        <f aca="false">AE49+AF49</f>
        <v>24.2007715426556</v>
      </c>
      <c r="AH49" s="1" t="n">
        <f aca="false">IF(AC49&gt;0,MOD(DEGREES(ACOS(((SIN(RADIANS($B$2))*COS(RADIANS(AD49)))-SIN(RADIANS(T49)))/(COS(RADIANS($B$2))*SIN(RADIANS(AD49)))))+180,360),MOD(540-DEGREES(ACOS(((SIN(RADIANS($B$2))*COS(RADIANS(AD49)))-SIN(RADIANS(T49)))/(COS(RADIANS($B$2))*SIN(RADIANS(AD49))))),360))</f>
        <v>158.717404600979</v>
      </c>
    </row>
    <row r="50" customFormat="false" ht="15" hidden="false" customHeight="false" outlineLevel="0" collapsed="false">
      <c r="D50" s="5" t="n">
        <f aca="false">D49+1</f>
        <v>46071</v>
      </c>
      <c r="E50" s="6" t="n">
        <f aca="false">$B$5</f>
        <v>0.5</v>
      </c>
      <c r="F50" s="7" t="n">
        <f aca="false">D50+2415018.5+E50-$B$4/24</f>
        <v>2461089.95833333</v>
      </c>
      <c r="G50" s="8" t="n">
        <f aca="false">(F50-2451545)/36525</f>
        <v>0.261326716860602</v>
      </c>
      <c r="I50" s="1" t="n">
        <f aca="false">MOD(280.46646+G50*(36000.76983+G50*0.0003032),360)</f>
        <v>328.42946483414</v>
      </c>
      <c r="J50" s="1" t="n">
        <f aca="false">357.52911+G50*(35999.05029-0.0001537*G50)</f>
        <v>9765.04272188897</v>
      </c>
      <c r="K50" s="1" t="n">
        <f aca="false">0.016708634-G50*(0.000042037+0.0000001267*G50)</f>
        <v>0.0166976399562509</v>
      </c>
      <c r="L50" s="1" t="n">
        <f aca="false">SIN(RADIANS(J50))*(1.914602-G50*(0.004817+0.000014*G50))+SIN(RADIANS(2*J50))*(0.019993-0.000101*G50)+SIN(RADIANS(3*J50))*0.000289</f>
        <v>1.37411617253584</v>
      </c>
      <c r="M50" s="1" t="n">
        <f aca="false">I50+L50</f>
        <v>329.803581006676</v>
      </c>
      <c r="N50" s="1" t="n">
        <f aca="false">J50+L50</f>
        <v>9766.41683806151</v>
      </c>
      <c r="O50" s="1" t="n">
        <f aca="false">(1.000001018*(1-K50*K50))/(1+K50*COS(RADIANS(N50)))</f>
        <v>0.988344908936161</v>
      </c>
      <c r="P50" s="1" t="n">
        <f aca="false">M50-0.00569-0.00478*SIN(RADIANS(125.04-1934.136*G50))</f>
        <v>329.799557291382</v>
      </c>
      <c r="Q50" s="1" t="n">
        <f aca="false">23+(26+((21.448-G50*(46.815+G50*(0.00059-G50*0.001813))))/60)/60</f>
        <v>23.435892772726</v>
      </c>
      <c r="R50" s="1" t="n">
        <f aca="false">Q50+0.00256*COS(RADIANS(125.04-1934.136*G50))</f>
        <v>23.4382921926455</v>
      </c>
      <c r="S50" s="1" t="n">
        <f aca="false">DEGREES(ATAN2(COS(RADIANS(P50)),COS(RADIANS(R50))*SIN(RADIANS(P50))))</f>
        <v>-28.1022543716046</v>
      </c>
      <c r="T50" s="1" t="n">
        <f aca="false">DEGREES(ASIN(SIN(RADIANS(R50))*SIN(RADIANS(P50))))</f>
        <v>-11.5418977017293</v>
      </c>
      <c r="U50" s="1" t="n">
        <f aca="false">TAN(RADIANS(R50/2))*TAN(RADIANS(R50/2))</f>
        <v>0.0430307569896619</v>
      </c>
      <c r="V50" s="1" t="n">
        <f aca="false">4*DEGREES(U50*SIN(2*RADIANS(I50))-2*K50*SIN(RADIANS(J50))+4*K50*U50*SIN(RADIANS(J50))*COS(2*RADIANS(I50))-0.5*U50*U50*SIN(4*RADIANS(I50))-1.25*K50*K50*SIN(2*RADIANS(J50)))</f>
        <v>-13.9122504923263</v>
      </c>
      <c r="W50" s="1" t="n">
        <f aca="false">DEGREES(ACOS(COS(RADIANS(90.833))/(COS(RADIANS($B$2))*COS(RADIANS(T50)))-TAN(RADIANS($B$2))*TAN(RADIANS(T50))))</f>
        <v>76.444573521492</v>
      </c>
      <c r="X50" s="6" t="n">
        <f aca="false">(720-4*$B$3-V50+$B$4*60)/1440</f>
        <v>0.55489122950856</v>
      </c>
      <c r="Y50" s="6" t="n">
        <f aca="false">(X50*1440-W50*4)/1440</f>
        <v>0.34254519194886</v>
      </c>
      <c r="Z50" s="6" t="n">
        <f aca="false">(X50*1440+W50*4)/1440</f>
        <v>0.76723726706826</v>
      </c>
      <c r="AA50" s="1" t="n">
        <f aca="false">8*W50</f>
        <v>611.556588171936</v>
      </c>
      <c r="AB50" s="1" t="n">
        <f aca="false">MOD(E50*1440+V50+4*$B$3-60*$B$4,1440)</f>
        <v>640.956629507674</v>
      </c>
      <c r="AC50" s="1" t="n">
        <f aca="false">IF(AB50/4&lt;0,AB50/4+180,AB50/4-180)</f>
        <v>-19.7608426230816</v>
      </c>
      <c r="AD50" s="1" t="n">
        <f aca="false">DEGREES(ACOS(SIN(RADIANS($B$2))*SIN(RADIANS(T50))+COS(RADIANS($B$2))*COS(RADIANS(T50))*COS(RADIANS(AC50))))</f>
        <v>65.4874298120254</v>
      </c>
      <c r="AE50" s="1" t="n">
        <f aca="false">90-AD50</f>
        <v>24.5125701879746</v>
      </c>
      <c r="AF50" s="1" t="n">
        <f aca="false">IF(AE50&gt;85,0,IF(AE50&gt;5,58.1/TAN(RADIANS(AE50))-0.07/POWER(TAN(RADIANS(AE50)),3)+0.000086/POWER(TAN(RADIANS(AE50)),5),IF(AE50&gt;-0.575,1735+AE50*(-518.2+AE50*(103.4+AE50*(-12.79+AE50*0.711))),-20.772/TAN(RADIANS(AE50)))))/3600</f>
        <v>0.0351891107444324</v>
      </c>
      <c r="AG50" s="1" t="n">
        <f aca="false">AE50+AF50</f>
        <v>24.547759298719</v>
      </c>
      <c r="AH50" s="1" t="n">
        <f aca="false">IF(AC50&gt;0,MOD(DEGREES(ACOS(((SIN(RADIANS($B$2))*COS(RADIANS(AD50)))-SIN(RADIANS(T50)))/(COS(RADIANS($B$2))*SIN(RADIANS(AD50)))))+180,360),MOD(540-DEGREES(ACOS(((SIN(RADIANS($B$2))*COS(RADIANS(AD50)))-SIN(RADIANS(T50)))/(COS(RADIANS($B$2))*SIN(RADIANS(AD50))))),360))</f>
        <v>158.6495304454</v>
      </c>
    </row>
    <row r="51" customFormat="false" ht="15" hidden="false" customHeight="false" outlineLevel="0" collapsed="false">
      <c r="D51" s="5" t="n">
        <f aca="false">D50+1</f>
        <v>46072</v>
      </c>
      <c r="E51" s="6" t="n">
        <f aca="false">$B$5</f>
        <v>0.5</v>
      </c>
      <c r="F51" s="7" t="n">
        <f aca="false">D51+2415018.5+E51-$B$4/24</f>
        <v>2461090.95833333</v>
      </c>
      <c r="G51" s="8" t="n">
        <f aca="false">(F51-2451545)/36525</f>
        <v>0.261354095368473</v>
      </c>
      <c r="I51" s="1" t="n">
        <f aca="false">MOD(280.46646+G51*(36000.76983+G51*0.0003032),360)</f>
        <v>329.415112198645</v>
      </c>
      <c r="J51" s="1" t="n">
        <f aca="false">357.52911+G51*(35999.05029-0.0001537*G51)</f>
        <v>9766.0283221685</v>
      </c>
      <c r="K51" s="1" t="n">
        <f aca="false">0.016708634-G51*(0.000042037+0.0000001267*G51)</f>
        <v>0.0166976388035275</v>
      </c>
      <c r="L51" s="1" t="n">
        <f aca="false">SIN(RADIANS(J51))*(1.914602-G51*(0.004817+0.000014*G51))+SIN(RADIANS(2*J51))*(0.019993-0.000101*G51)+SIN(RADIANS(3*J51))*0.000289</f>
        <v>1.39714676190426</v>
      </c>
      <c r="M51" s="1" t="n">
        <f aca="false">I51+L51</f>
        <v>330.812258960549</v>
      </c>
      <c r="N51" s="1" t="n">
        <f aca="false">J51+L51</f>
        <v>9767.42546893041</v>
      </c>
      <c r="O51" s="1" t="n">
        <f aca="false">(1.000001018*(1-K51*K51))/(1+K51*COS(RADIANS(N51)))</f>
        <v>0.988554735300391</v>
      </c>
      <c r="P51" s="1" t="n">
        <f aca="false">M51-0.00569-0.00478*SIN(RADIANS(125.04-1934.136*G51))</f>
        <v>330.808239385191</v>
      </c>
      <c r="Q51" s="1" t="n">
        <f aca="false">23+(26+((21.448-G51*(46.815+G51*(0.00059-G51*0.001813))))/60)/60</f>
        <v>23.4358924166918</v>
      </c>
      <c r="R51" s="1" t="n">
        <f aca="false">Q51+0.00256*COS(RADIANS(125.04-1934.136*G51))</f>
        <v>23.4382910108117</v>
      </c>
      <c r="S51" s="1" t="n">
        <f aca="false">DEGREES(ATAN2(COS(RADIANS(P51)),COS(RADIANS(R51))*SIN(RADIANS(P51))))</f>
        <v>-27.1394111448697</v>
      </c>
      <c r="T51" s="1" t="n">
        <f aca="false">DEGREES(ASIN(SIN(RADIANS(R51))*SIN(RADIANS(P51))))</f>
        <v>-11.1864105265229</v>
      </c>
      <c r="U51" s="1" t="n">
        <f aca="false">TAN(RADIANS(R51/2))*TAN(RADIANS(R51/2))</f>
        <v>0.0430307525267291</v>
      </c>
      <c r="V51" s="1" t="n">
        <f aca="false">4*DEGREES(U51*SIN(2*RADIANS(I51))-2*K51*SIN(RADIANS(J51))+4*K51*U51*SIN(RADIANS(J51))*COS(2*RADIANS(I51))-0.5*U51*U51*SIN(4*RADIANS(I51))-1.25*K51*K51*SIN(2*RADIANS(J51)))</f>
        <v>-13.8197106523751</v>
      </c>
      <c r="W51" s="1" t="n">
        <f aca="false">DEGREES(ACOS(COS(RADIANS(90.833))/(COS(RADIANS($B$2))*COS(RADIANS(T51)))-TAN(RADIANS($B$2))*TAN(RADIANS(T51))))</f>
        <v>76.9235680139932</v>
      </c>
      <c r="X51" s="6" t="n">
        <f aca="false">(720-4*$B$3-V51+$B$4*60)/1440</f>
        <v>0.554826965730816</v>
      </c>
      <c r="Y51" s="6" t="n">
        <f aca="false">(X51*1440-W51*4)/1440</f>
        <v>0.341150387914168</v>
      </c>
      <c r="Z51" s="6" t="n">
        <f aca="false">(X51*1440+W51*4)/1440</f>
        <v>0.768503543547464</v>
      </c>
      <c r="AA51" s="1" t="n">
        <f aca="false">8*W51</f>
        <v>615.388544111946</v>
      </c>
      <c r="AB51" s="1" t="n">
        <f aca="false">MOD(E51*1440+V51+4*$B$3-60*$B$4,1440)</f>
        <v>641.049169347625</v>
      </c>
      <c r="AC51" s="1" t="n">
        <f aca="false">IF(AB51/4&lt;0,AB51/4+180,AB51/4-180)</f>
        <v>-19.7377076630938</v>
      </c>
      <c r="AD51" s="1" t="n">
        <f aca="false">DEGREES(ACOS(SIN(RADIANS($B$2))*SIN(RADIANS(T51))+COS(RADIANS($B$2))*COS(RADIANS(T51))*COS(RADIANS(AC51))))</f>
        <v>65.1362957977113</v>
      </c>
      <c r="AE51" s="1" t="n">
        <f aca="false">90-AD51</f>
        <v>24.8637042022887</v>
      </c>
      <c r="AF51" s="1" t="n">
        <f aca="false">IF(AE51&gt;85,0,IF(AE51&gt;5,58.1/TAN(RADIANS(AE51))-0.07/POWER(TAN(RADIANS(AE51)),3)+0.000086/POWER(TAN(RADIANS(AE51)),5),IF(AE51&gt;-0.575,1735+AE51*(-518.2+AE51*(103.4+AE51*(-12.79+AE51*0.711))),-20.772/TAN(RADIANS(AE51)))))/3600</f>
        <v>0.034631746403419</v>
      </c>
      <c r="AG51" s="1" t="n">
        <f aca="false">AE51+AF51</f>
        <v>24.8983359486921</v>
      </c>
      <c r="AH51" s="1" t="n">
        <f aca="false">IF(AC51&gt;0,MOD(DEGREES(ACOS(((SIN(RADIANS($B$2))*COS(RADIANS(AD51)))-SIN(RADIANS(T51)))/(COS(RADIANS($B$2))*SIN(RADIANS(AD51)))))+180,360),MOD(540-DEGREES(ACOS(((SIN(RADIANS($B$2))*COS(RADIANS(AD51)))-SIN(RADIANS(T51)))/(COS(RADIANS($B$2))*SIN(RADIANS(AD51))))),360))</f>
        <v>158.583581607823</v>
      </c>
    </row>
    <row r="52" customFormat="false" ht="15" hidden="false" customHeight="false" outlineLevel="0" collapsed="false">
      <c r="D52" s="5" t="n">
        <f aca="false">D51+1</f>
        <v>46073</v>
      </c>
      <c r="E52" s="6" t="n">
        <f aca="false">$B$5</f>
        <v>0.5</v>
      </c>
      <c r="F52" s="7" t="n">
        <f aca="false">D52+2415018.5+E52-$B$4/24</f>
        <v>2461091.95833333</v>
      </c>
      <c r="G52" s="8" t="n">
        <f aca="false">(F52-2451545)/36525</f>
        <v>0.261381473876345</v>
      </c>
      <c r="I52" s="1" t="n">
        <f aca="false">MOD(280.46646+G52*(36000.76983+G52*0.0003032),360)</f>
        <v>330.400759563148</v>
      </c>
      <c r="J52" s="1" t="n">
        <f aca="false">357.52911+G52*(35999.05029-0.0001537*G52)</f>
        <v>9767.01392244802</v>
      </c>
      <c r="K52" s="1" t="n">
        <f aca="false">0.016708634-G52*(0.000042037+0.0000001267*G52)</f>
        <v>0.0166976376508038</v>
      </c>
      <c r="L52" s="1" t="n">
        <f aca="false">SIN(RADIANS(J52))*(1.914602-G52*(0.004817+0.000014*G52))+SIN(RADIANS(2*J52))*(0.019993-0.000101*G52)+SIN(RADIANS(3*J52))*0.000289</f>
        <v>1.41974576360585</v>
      </c>
      <c r="M52" s="1" t="n">
        <f aca="false">I52+L52</f>
        <v>331.820505326754</v>
      </c>
      <c r="N52" s="1" t="n">
        <f aca="false">J52+L52</f>
        <v>9768.43366821163</v>
      </c>
      <c r="O52" s="1" t="n">
        <f aca="false">(1.000001018*(1-K52*K52))/(1+K52*COS(RADIANS(N52)))</f>
        <v>0.988767982217024</v>
      </c>
      <c r="P52" s="1" t="n">
        <f aca="false">M52-0.00569-0.00478*SIN(RADIANS(125.04-1934.136*G52))</f>
        <v>331.816489889905</v>
      </c>
      <c r="Q52" s="1" t="n">
        <f aca="false">23+(26+((21.448-G52*(46.815+G52*(0.00059-G52*0.001813))))/60)/60</f>
        <v>23.4358920606576</v>
      </c>
      <c r="R52" s="1" t="n">
        <f aca="false">Q52+0.00256*COS(RADIANS(125.04-1934.136*G52))</f>
        <v>23.4382898269292</v>
      </c>
      <c r="S52" s="1" t="n">
        <f aca="false">DEGREES(ATAN2(COS(RADIANS(P52)),COS(RADIANS(R52))*SIN(RADIANS(P52))))</f>
        <v>-26.1793483541946</v>
      </c>
      <c r="T52" s="1" t="n">
        <f aca="false">DEGREES(ASIN(SIN(RADIANS(R52))*SIN(RADIANS(P52))))</f>
        <v>-10.8280056973093</v>
      </c>
      <c r="U52" s="1" t="n">
        <f aca="false">TAN(RADIANS(R52/2))*TAN(RADIANS(R52/2))</f>
        <v>0.0430307480560597</v>
      </c>
      <c r="V52" s="1" t="n">
        <f aca="false">4*DEGREES(U52*SIN(2*RADIANS(I52))-2*K52*SIN(RADIANS(J52))+4*K52*U52*SIN(RADIANS(J52))*COS(2*RADIANS(I52))-0.5*U52*U52*SIN(4*RADIANS(I52))-1.25*K52*K52*SIN(2*RADIANS(J52)))</f>
        <v>-13.7159330371398</v>
      </c>
      <c r="W52" s="1" t="n">
        <f aca="false">DEGREES(ACOS(COS(RADIANS(90.833))/(COS(RADIANS($B$2))*COS(RADIANS(T52)))-TAN(RADIANS($B$2))*TAN(RADIANS(T52))))</f>
        <v>77.4044238020533</v>
      </c>
      <c r="X52" s="6" t="n">
        <f aca="false">(720-4*$B$3-V52+$B$4*60)/1440</f>
        <v>0.554754897942458</v>
      </c>
      <c r="Y52" s="6" t="n">
        <f aca="false">(X52*1440-W52*4)/1440</f>
        <v>0.339742609603421</v>
      </c>
      <c r="Z52" s="6" t="n">
        <f aca="false">(X52*1440+W52*4)/1440</f>
        <v>0.769767186281495</v>
      </c>
      <c r="AA52" s="1" t="n">
        <f aca="false">8*W52</f>
        <v>619.235390416427</v>
      </c>
      <c r="AB52" s="1" t="n">
        <f aca="false">MOD(E52*1440+V52+4*$B$3-60*$B$4,1440)</f>
        <v>641.15294696286</v>
      </c>
      <c r="AC52" s="1" t="n">
        <f aca="false">IF(AB52/4&lt;0,AB52/4+180,AB52/4-180)</f>
        <v>-19.711763259285</v>
      </c>
      <c r="AD52" s="1" t="n">
        <f aca="false">DEGREES(ACOS(SIN(RADIANS($B$2))*SIN(RADIANS(T52))+COS(RADIANS($B$2))*COS(RADIANS(T52))*COS(RADIANS(AC52))))</f>
        <v>64.7817031178843</v>
      </c>
      <c r="AE52" s="1" t="n">
        <f aca="false">90-AD52</f>
        <v>25.2182968821158</v>
      </c>
      <c r="AF52" s="1" t="n">
        <f aca="false">IF(AE52&gt;85,0,IF(AE52&gt;5,58.1/TAN(RADIANS(AE52))-0.07/POWER(TAN(RADIANS(AE52)),3)+0.000086/POWER(TAN(RADIANS(AE52)),5),IF(AE52&gt;-0.575,1735+AE52*(-518.2+AE52*(103.4+AE52*(-12.79+AE52*0.711))),-20.772/TAN(RADIANS(AE52)))))/3600</f>
        <v>0.0340833579710997</v>
      </c>
      <c r="AG52" s="1" t="n">
        <f aca="false">AE52+AF52</f>
        <v>25.2523802400869</v>
      </c>
      <c r="AH52" s="1" t="n">
        <f aca="false">IF(AC52&gt;0,MOD(DEGREES(ACOS(((SIN(RADIANS($B$2))*COS(RADIANS(AD52)))-SIN(RADIANS(T52)))/(COS(RADIANS($B$2))*SIN(RADIANS(AD52)))))+180,360),MOD(540-DEGREES(ACOS(((SIN(RADIANS($B$2))*COS(RADIANS(AD52)))-SIN(RADIANS(T52)))/(COS(RADIANS($B$2))*SIN(RADIANS(AD52))))),360))</f>
        <v>158.519539175123</v>
      </c>
    </row>
    <row r="53" customFormat="false" ht="15" hidden="false" customHeight="false" outlineLevel="0" collapsed="false">
      <c r="D53" s="5" t="n">
        <f aca="false">D52+1</f>
        <v>46074</v>
      </c>
      <c r="E53" s="6" t="n">
        <f aca="false">$B$5</f>
        <v>0.5</v>
      </c>
      <c r="F53" s="7" t="n">
        <f aca="false">D53+2415018.5+E53-$B$4/24</f>
        <v>2461092.95833333</v>
      </c>
      <c r="G53" s="8" t="n">
        <f aca="false">(F53-2451545)/36525</f>
        <v>0.261408852384216</v>
      </c>
      <c r="I53" s="1" t="n">
        <f aca="false">MOD(280.46646+G53*(36000.76983+G53*0.0003032),360)</f>
        <v>331.386406927653</v>
      </c>
      <c r="J53" s="1" t="n">
        <f aca="false">357.52911+G53*(35999.05029-0.0001537*G53)</f>
        <v>9767.99952272755</v>
      </c>
      <c r="K53" s="1" t="n">
        <f aca="false">0.016708634-G53*(0.000042037+0.0000001267*G53)</f>
        <v>0.01669763649808</v>
      </c>
      <c r="L53" s="1" t="n">
        <f aca="false">SIN(RADIANS(J53))*(1.914602-G53*(0.004817+0.000014*G53))+SIN(RADIANS(2*J53))*(0.019993-0.000101*G53)+SIN(RADIANS(3*J53))*0.000289</f>
        <v>1.44190654987139</v>
      </c>
      <c r="M53" s="1" t="n">
        <f aca="false">I53+L53</f>
        <v>332.828313477525</v>
      </c>
      <c r="N53" s="1" t="n">
        <f aca="false">J53+L53</f>
        <v>9769.44142927742</v>
      </c>
      <c r="O53" s="1" t="n">
        <f aca="false">(1.000001018*(1-K53*K53))/(1+K53*COS(RADIANS(N53)))</f>
        <v>0.988984582198032</v>
      </c>
      <c r="P53" s="1" t="n">
        <f aca="false">M53-0.00569-0.00478*SIN(RADIANS(125.04-1934.136*G53))</f>
        <v>332.824302177754</v>
      </c>
      <c r="Q53" s="1" t="n">
        <f aca="false">23+(26+((21.448-G53*(46.815+G53*(0.00059-G53*0.001813))))/60)/60</f>
        <v>23.4358917046234</v>
      </c>
      <c r="R53" s="1" t="n">
        <f aca="false">Q53+0.00256*COS(RADIANS(125.04-1934.136*G53))</f>
        <v>23.4382886409985</v>
      </c>
      <c r="S53" s="1" t="n">
        <f aca="false">DEGREES(ATAN2(COS(RADIANS(P53)),COS(RADIANS(R53))*SIN(RADIANS(P53))))</f>
        <v>-25.2220052909998</v>
      </c>
      <c r="T53" s="1" t="n">
        <f aca="false">DEGREES(ASIN(SIN(RADIANS(R53))*SIN(RADIANS(P53))))</f>
        <v>-10.4667974373264</v>
      </c>
      <c r="U53" s="1" t="n">
        <f aca="false">TAN(RADIANS(R53/2))*TAN(RADIANS(R53/2))</f>
        <v>0.0430307435776562</v>
      </c>
      <c r="V53" s="1" t="n">
        <f aca="false">4*DEGREES(U53*SIN(2*RADIANS(I53))-2*K53*SIN(RADIANS(J53))+4*K53*U53*SIN(RADIANS(J53))*COS(2*RADIANS(I53))-0.5*U53*U53*SIN(4*RADIANS(I53))-1.25*K53*K53*SIN(2*RADIANS(J53)))</f>
        <v>-13.601170077291</v>
      </c>
      <c r="W53" s="1" t="n">
        <f aca="false">DEGREES(ACOS(COS(RADIANS(90.833))/(COS(RADIANS($B$2))*COS(RADIANS(T53)))-TAN(RADIANS($B$2))*TAN(RADIANS(T53))))</f>
        <v>77.8870261399843</v>
      </c>
      <c r="X53" s="6" t="n">
        <f aca="false">(720-4*$B$3-V53+$B$4*60)/1440</f>
        <v>0.554675201442563</v>
      </c>
      <c r="Y53" s="6" t="n">
        <f aca="false">(X53*1440-W53*4)/1440</f>
        <v>0.338322351053718</v>
      </c>
      <c r="Z53" s="6" t="n">
        <f aca="false">(X53*1440+W53*4)/1440</f>
        <v>0.771028051831409</v>
      </c>
      <c r="AA53" s="1" t="n">
        <f aca="false">8*W53</f>
        <v>623.096209119874</v>
      </c>
      <c r="AB53" s="1" t="n">
        <f aca="false">MOD(E53*1440+V53+4*$B$3-60*$B$4,1440)</f>
        <v>641.267709922709</v>
      </c>
      <c r="AC53" s="1" t="n">
        <f aca="false">IF(AB53/4&lt;0,AB53/4+180,AB53/4-180)</f>
        <v>-19.6830725193228</v>
      </c>
      <c r="AD53" s="1" t="n">
        <f aca="false">DEGREES(ACOS(SIN(RADIANS($B$2))*SIN(RADIANS(T53))+COS(RADIANS($B$2))*COS(RADIANS(T53))*COS(RADIANS(AC53))))</f>
        <v>64.4237735209381</v>
      </c>
      <c r="AE53" s="1" t="n">
        <f aca="false">90-AD53</f>
        <v>25.5762264790619</v>
      </c>
      <c r="AF53" s="1" t="n">
        <f aca="false">IF(AE53&gt;85,0,IF(AE53&gt;5,58.1/TAN(RADIANS(AE53))-0.07/POWER(TAN(RADIANS(AE53)),3)+0.000086/POWER(TAN(RADIANS(AE53)),5),IF(AE53&gt;-0.575,1735+AE53*(-518.2+AE53*(103.4+AE53*(-12.79+AE53*0.711))),-20.772/TAN(RADIANS(AE53)))))/3600</f>
        <v>0.0335439515296551</v>
      </c>
      <c r="AG53" s="1" t="n">
        <f aca="false">AE53+AF53</f>
        <v>25.6097704305916</v>
      </c>
      <c r="AH53" s="1" t="n">
        <f aca="false">IF(AC53&gt;0,MOD(DEGREES(ACOS(((SIN(RADIANS($B$2))*COS(RADIANS(AD53)))-SIN(RADIANS(T53)))/(COS(RADIANS($B$2))*SIN(RADIANS(AD53)))))+180,360),MOD(540-DEGREES(ACOS(((SIN(RADIANS($B$2))*COS(RADIANS(AD53)))-SIN(RADIANS(T53)))/(COS(RADIANS($B$2))*SIN(RADIANS(AD53))))),360))</f>
        <v>158.457381455614</v>
      </c>
    </row>
    <row r="54" customFormat="false" ht="15" hidden="false" customHeight="false" outlineLevel="0" collapsed="false">
      <c r="D54" s="5" t="n">
        <f aca="false">D53+1</f>
        <v>46075</v>
      </c>
      <c r="E54" s="6" t="n">
        <f aca="false">$B$5</f>
        <v>0.5</v>
      </c>
      <c r="F54" s="7" t="n">
        <f aca="false">D54+2415018.5+E54-$B$4/24</f>
        <v>2461093.95833333</v>
      </c>
      <c r="G54" s="8" t="n">
        <f aca="false">(F54-2451545)/36525</f>
        <v>0.261436230892087</v>
      </c>
      <c r="I54" s="1" t="n">
        <f aca="false">MOD(280.46646+G54*(36000.76983+G54*0.0003032),360)</f>
        <v>332.372054292155</v>
      </c>
      <c r="J54" s="1" t="n">
        <f aca="false">357.52911+G54*(35999.05029-0.0001537*G54)</f>
        <v>9768.98512300707</v>
      </c>
      <c r="K54" s="1" t="n">
        <f aca="false">0.016708634-G54*(0.000042037+0.0000001267*G54)</f>
        <v>0.016697635345356</v>
      </c>
      <c r="L54" s="1" t="n">
        <f aca="false">SIN(RADIANS(J54))*(1.914602-G54*(0.004817+0.000014*G54))+SIN(RADIANS(2*J54))*(0.019993-0.000101*G54)+SIN(RADIANS(3*J54))*0.000289</f>
        <v>1.46362264466894</v>
      </c>
      <c r="M54" s="1" t="n">
        <f aca="false">I54+L54</f>
        <v>333.835676936824</v>
      </c>
      <c r="N54" s="1" t="n">
        <f aca="false">J54+L54</f>
        <v>9770.44874565174</v>
      </c>
      <c r="O54" s="1" t="n">
        <f aca="false">(1.000001018*(1-K54*K54))/(1+K54*COS(RADIANS(N54)))</f>
        <v>0.989204466782596</v>
      </c>
      <c r="P54" s="1" t="n">
        <f aca="false">M54-0.00569-0.00478*SIN(RADIANS(125.04-1934.136*G54))</f>
        <v>333.831669772698</v>
      </c>
      <c r="Q54" s="1" t="n">
        <f aca="false">23+(26+((21.448-G54*(46.815+G54*(0.00059-G54*0.001813))))/60)/60</f>
        <v>23.4358913485892</v>
      </c>
      <c r="R54" s="1" t="n">
        <f aca="false">Q54+0.00256*COS(RADIANS(125.04-1934.136*G54))</f>
        <v>23.4382874530204</v>
      </c>
      <c r="S54" s="1" t="n">
        <f aca="false">DEGREES(ATAN2(COS(RADIANS(P54)),COS(RADIANS(R54))*SIN(RADIANS(P54))))</f>
        <v>-24.2673192182902</v>
      </c>
      <c r="T54" s="1" t="n">
        <f aca="false">DEGREES(ASIN(SIN(RADIANS(R54))*SIN(RADIANS(P54))))</f>
        <v>-10.102899612047</v>
      </c>
      <c r="U54" s="1" t="n">
        <f aca="false">TAN(RADIANS(R54/2))*TAN(RADIANS(R54/2))</f>
        <v>0.0430307390915214</v>
      </c>
      <c r="V54" s="1" t="n">
        <f aca="false">4*DEGREES(U54*SIN(2*RADIANS(I54))-2*K54*SIN(RADIANS(J54))+4*K54*U54*SIN(RADIANS(J54))*COS(2*RADIANS(I54))-0.5*U54*U54*SIN(4*RADIANS(I54))-1.25*K54*K54*SIN(2*RADIANS(J54)))</f>
        <v>-13.4756829563626</v>
      </c>
      <c r="W54" s="1" t="n">
        <f aca="false">DEGREES(ACOS(COS(RADIANS(90.833))/(COS(RADIANS($B$2))*COS(RADIANS(T54)))-TAN(RADIANS($B$2))*TAN(RADIANS(T54))))</f>
        <v>78.3712651589518</v>
      </c>
      <c r="X54" s="6" t="n">
        <f aca="false">(720-4*$B$3-V54+$B$4*60)/1440</f>
        <v>0.554588057608585</v>
      </c>
      <c r="Y54" s="6" t="n">
        <f aca="false">(X54*1440-W54*4)/1440</f>
        <v>0.336890098833719</v>
      </c>
      <c r="Z54" s="6" t="n">
        <f aca="false">(X54*1440+W54*4)/1440</f>
        <v>0.772286016383451</v>
      </c>
      <c r="AA54" s="1" t="n">
        <f aca="false">8*W54</f>
        <v>626.970121271614</v>
      </c>
      <c r="AB54" s="1" t="n">
        <f aca="false">MOD(E54*1440+V54+4*$B$3-60*$B$4,1440)</f>
        <v>641.393197043637</v>
      </c>
      <c r="AC54" s="1" t="n">
        <f aca="false">IF(AB54/4&lt;0,AB54/4+180,AB54/4-180)</f>
        <v>-19.6517007390906</v>
      </c>
      <c r="AD54" s="1" t="n">
        <f aca="false">DEGREES(ACOS(SIN(RADIANS($B$2))*SIN(RADIANS(T54))+COS(RADIANS($B$2))*COS(RADIANS(T54))*COS(RADIANS(AC54))))</f>
        <v>64.0626291724262</v>
      </c>
      <c r="AE54" s="1" t="n">
        <f aca="false">90-AD54</f>
        <v>25.9373708275738</v>
      </c>
      <c r="AF54" s="1" t="n">
        <f aca="false">IF(AE54&gt;85,0,IF(AE54&gt;5,58.1/TAN(RADIANS(AE54))-0.07/POWER(TAN(RADIANS(AE54)),3)+0.000086/POWER(TAN(RADIANS(AE54)),5),IF(AE54&gt;-0.575,1735+AE54*(-518.2+AE54*(103.4+AE54*(-12.79+AE54*0.711))),-20.772/TAN(RADIANS(AE54)))))/3600</f>
        <v>0.0330135173142746</v>
      </c>
      <c r="AG54" s="1" t="n">
        <f aca="false">AE54+AF54</f>
        <v>25.9703843448881</v>
      </c>
      <c r="AH54" s="1" t="n">
        <f aca="false">IF(AC54&gt;0,MOD(DEGREES(ACOS(((SIN(RADIANS($B$2))*COS(RADIANS(AD54)))-SIN(RADIANS(T54)))/(COS(RADIANS($B$2))*SIN(RADIANS(AD54)))))+180,360),MOD(540-DEGREES(ACOS(((SIN(RADIANS($B$2))*COS(RADIANS(AD54)))-SIN(RADIANS(T54)))/(COS(RADIANS($B$2))*SIN(RADIANS(AD54))))),360))</f>
        <v>158.3970840283</v>
      </c>
    </row>
    <row r="55" customFormat="false" ht="15" hidden="false" customHeight="false" outlineLevel="0" collapsed="false">
      <c r="D55" s="5" t="n">
        <f aca="false">D54+1</f>
        <v>46076</v>
      </c>
      <c r="E55" s="6" t="n">
        <f aca="false">$B$5</f>
        <v>0.5</v>
      </c>
      <c r="F55" s="7" t="n">
        <f aca="false">D55+2415018.5+E55-$B$4/24</f>
        <v>2461094.95833333</v>
      </c>
      <c r="G55" s="8" t="n">
        <f aca="false">(F55-2451545)/36525</f>
        <v>0.261463609399959</v>
      </c>
      <c r="I55" s="1" t="n">
        <f aca="false">MOD(280.46646+G55*(36000.76983+G55*0.0003032),360)</f>
        <v>333.35770165666</v>
      </c>
      <c r="J55" s="1" t="n">
        <f aca="false">357.52911+G55*(35999.05029-0.0001537*G55)</f>
        <v>9769.9707232866</v>
      </c>
      <c r="K55" s="1" t="n">
        <f aca="false">0.016708634-G55*(0.000042037+0.0000001267*G55)</f>
        <v>0.0166976341926318</v>
      </c>
      <c r="L55" s="1" t="n">
        <f aca="false">SIN(RADIANS(J55))*(1.914602-G55*(0.004817+0.000014*G55))+SIN(RADIANS(2*J55))*(0.019993-0.000101*G55)+SIN(RADIANS(3*J55))*0.000289</f>
        <v>1.48488772548238</v>
      </c>
      <c r="M55" s="1" t="n">
        <f aca="false">I55+L55</f>
        <v>334.842589382142</v>
      </c>
      <c r="N55" s="1" t="n">
        <f aca="false">J55+L55</f>
        <v>9771.45561101208</v>
      </c>
      <c r="O55" s="1" t="n">
        <f aca="false">(1.000001018*(1-K55*K55))/(1+K55*COS(RADIANS(N55)))</f>
        <v>0.989427566562722</v>
      </c>
      <c r="P55" s="1" t="n">
        <f aca="false">M55-0.00569-0.00478*SIN(RADIANS(125.04-1934.136*G55))</f>
        <v>334.838586352224</v>
      </c>
      <c r="Q55" s="1" t="n">
        <f aca="false">23+(26+((21.448-G55*(46.815+G55*(0.00059-G55*0.001813))))/60)/60</f>
        <v>23.435890992555</v>
      </c>
      <c r="R55" s="1" t="n">
        <f aca="false">Q55+0.00256*COS(RADIANS(125.04-1934.136*G55))</f>
        <v>23.4382862629956</v>
      </c>
      <c r="S55" s="1" t="n">
        <f aca="false">DEGREES(ATAN2(COS(RADIANS(P55)),COS(RADIANS(R55))*SIN(RADIANS(P55))))</f>
        <v>-23.3152254738593</v>
      </c>
      <c r="T55" s="1" t="n">
        <f aca="false">DEGREES(ASIN(SIN(RADIANS(R55))*SIN(RADIANS(P55))))</f>
        <v>-9.73642570396454</v>
      </c>
      <c r="U55" s="1" t="n">
        <f aca="false">TAN(RADIANS(R55/2))*TAN(RADIANS(R55/2))</f>
        <v>0.0430307345976579</v>
      </c>
      <c r="V55" s="1" t="n">
        <f aca="false">4*DEGREES(U55*SIN(2*RADIANS(I55))-2*K55*SIN(RADIANS(J55))+4*K55*U55*SIN(RADIANS(J55))*COS(2*RADIANS(I55))-0.5*U55*U55*SIN(4*RADIANS(I55))-1.25*K55*K55*SIN(2*RADIANS(J55)))</f>
        <v>-13.3397411037363</v>
      </c>
      <c r="W55" s="1" t="n">
        <f aca="false">DEGREES(ACOS(COS(RADIANS(90.833))/(COS(RADIANS($B$2))*COS(RADIANS(T55)))-TAN(RADIANS($B$2))*TAN(RADIANS(T55))))</f>
        <v>78.8570357029883</v>
      </c>
      <c r="X55" s="6" t="n">
        <f aca="false">(720-4*$B$3-V55+$B$4*60)/1440</f>
        <v>0.554493653544261</v>
      </c>
      <c r="Y55" s="6" t="n">
        <f aca="false">(X55*1440-W55*4)/1440</f>
        <v>0.335446332147072</v>
      </c>
      <c r="Z55" s="6" t="n">
        <f aca="false">(X55*1440+W55*4)/1440</f>
        <v>0.773540974941451</v>
      </c>
      <c r="AA55" s="1" t="n">
        <f aca="false">8*W55</f>
        <v>630.856285623906</v>
      </c>
      <c r="AB55" s="1" t="n">
        <f aca="false">MOD(E55*1440+V55+4*$B$3-60*$B$4,1440)</f>
        <v>641.529138896264</v>
      </c>
      <c r="AC55" s="1" t="n">
        <f aca="false">IF(AB55/4&lt;0,AB55/4+180,AB55/4-180)</f>
        <v>-19.6177152759341</v>
      </c>
      <c r="AD55" s="1" t="n">
        <f aca="false">DEGREES(ACOS(SIN(RADIANS($B$2))*SIN(RADIANS(T55))+COS(RADIANS($B$2))*COS(RADIANS(T55))*COS(RADIANS(AC55))))</f>
        <v>63.6983926012875</v>
      </c>
      <c r="AE55" s="1" t="n">
        <f aca="false">90-AD55</f>
        <v>26.3016073987125</v>
      </c>
      <c r="AF55" s="1" t="n">
        <f aca="false">IF(AE55&gt;85,0,IF(AE55&gt;5,58.1/TAN(RADIANS(AE55))-0.07/POWER(TAN(RADIANS(AE55)),3)+0.000086/POWER(TAN(RADIANS(AE55)),5),IF(AE55&gt;-0.575,1735+AE55*(-518.2+AE55*(103.4+AE55*(-12.79+AE55*0.711))),-20.772/TAN(RADIANS(AE55)))))/3600</f>
        <v>0.0324920311101502</v>
      </c>
      <c r="AG55" s="1" t="n">
        <f aca="false">AE55+AF55</f>
        <v>26.3340994298226</v>
      </c>
      <c r="AH55" s="1" t="n">
        <f aca="false">IF(AC55&gt;0,MOD(DEGREES(ACOS(((SIN(RADIANS($B$2))*COS(RADIANS(AD55)))-SIN(RADIANS(T55)))/(COS(RADIANS($B$2))*SIN(RADIANS(AD55)))))+180,360),MOD(540-DEGREES(ACOS(((SIN(RADIANS($B$2))*COS(RADIANS(AD55)))-SIN(RADIANS(T55)))/(COS(RADIANS($B$2))*SIN(RADIANS(AD55))))),360))</f>
        <v>158.338619794152</v>
      </c>
    </row>
    <row r="56" customFormat="false" ht="15" hidden="false" customHeight="false" outlineLevel="0" collapsed="false">
      <c r="D56" s="5" t="n">
        <f aca="false">D55+1</f>
        <v>46077</v>
      </c>
      <c r="E56" s="6" t="n">
        <f aca="false">$B$5</f>
        <v>0.5</v>
      </c>
      <c r="F56" s="7" t="n">
        <f aca="false">D56+2415018.5+E56-$B$4/24</f>
        <v>2461095.95833333</v>
      </c>
      <c r="G56" s="8" t="n">
        <f aca="false">(F56-2451545)/36525</f>
        <v>0.26149098790783</v>
      </c>
      <c r="I56" s="1" t="n">
        <f aca="false">MOD(280.46646+G56*(36000.76983+G56*0.0003032),360)</f>
        <v>334.343349021166</v>
      </c>
      <c r="J56" s="1" t="n">
        <f aca="false">357.52911+G56*(35999.05029-0.0001537*G56)</f>
        <v>9770.95632356612</v>
      </c>
      <c r="K56" s="1" t="n">
        <f aca="false">0.016708634-G56*(0.000042037+0.0000001267*G56)</f>
        <v>0.0166976330399074</v>
      </c>
      <c r="L56" s="1" t="n">
        <f aca="false">SIN(RADIANS(J56))*(1.914602-G56*(0.004817+0.000014*G56))+SIN(RADIANS(2*J56))*(0.019993-0.000101*G56)+SIN(RADIANS(3*J56))*0.000289</f>
        <v>1.5056956250169</v>
      </c>
      <c r="M56" s="1" t="n">
        <f aca="false">I56+L56</f>
        <v>335.849044646183</v>
      </c>
      <c r="N56" s="1" t="n">
        <f aca="false">J56+L56</f>
        <v>9772.46201919114</v>
      </c>
      <c r="O56" s="1" t="n">
        <f aca="false">(1.000001018*(1-K56*K56))/(1+K56*COS(RADIANS(N56)))</f>
        <v>0.989653811209091</v>
      </c>
      <c r="P56" s="1" t="n">
        <f aca="false">M56-0.00569-0.00478*SIN(RADIANS(125.04-1934.136*G56))</f>
        <v>335.845045749032</v>
      </c>
      <c r="Q56" s="1" t="n">
        <f aca="false">23+(26+((21.448-G56*(46.815+G56*(0.00059-G56*0.001813))))/60)/60</f>
        <v>23.4358906365208</v>
      </c>
      <c r="R56" s="1" t="n">
        <f aca="false">Q56+0.00256*COS(RADIANS(125.04-1934.136*G56))</f>
        <v>23.4382850709248</v>
      </c>
      <c r="S56" s="1" t="n">
        <f aca="false">DEGREES(ATAN2(COS(RADIANS(P56)),COS(RADIANS(R56))*SIN(RADIANS(P56))))</f>
        <v>-22.3656575715982</v>
      </c>
      <c r="T56" s="1" t="n">
        <f aca="false">DEGREES(ASIN(SIN(RADIANS(R56))*SIN(RADIANS(P56))))</f>
        <v>-9.36748878993122</v>
      </c>
      <c r="U56" s="1" t="n">
        <f aca="false">TAN(RADIANS(R56/2))*TAN(RADIANS(R56/2))</f>
        <v>0.0430307300960685</v>
      </c>
      <c r="V56" s="1" t="n">
        <f aca="false">4*DEGREES(U56*SIN(2*RADIANS(I56))-2*K56*SIN(RADIANS(J56))+4*K56*U56*SIN(RADIANS(J56))*COS(2*RADIANS(I56))-0.5*U56*U56*SIN(4*RADIANS(I56))-1.25*K56*K56*SIN(2*RADIANS(J56)))</f>
        <v>-13.1936216930963</v>
      </c>
      <c r="W56" s="1" t="n">
        <f aca="false">DEGREES(ACOS(COS(RADIANS(90.833))/(COS(RADIANS($B$2))*COS(RADIANS(T56)))-TAN(RADIANS($B$2))*TAN(RADIANS(T56))))</f>
        <v>79.3442371619043</v>
      </c>
      <c r="X56" s="6" t="n">
        <f aca="false">(720-4*$B$3-V56+$B$4*60)/1440</f>
        <v>0.554392181731317</v>
      </c>
      <c r="Y56" s="6" t="n">
        <f aca="false">(X56*1440-W56*4)/1440</f>
        <v>0.333991522948249</v>
      </c>
      <c r="Z56" s="6" t="n">
        <f aca="false">(X56*1440+W56*4)/1440</f>
        <v>0.774792840514384</v>
      </c>
      <c r="AA56" s="1" t="n">
        <f aca="false">8*W56</f>
        <v>634.753897295234</v>
      </c>
      <c r="AB56" s="1" t="n">
        <f aca="false">MOD(E56*1440+V56+4*$B$3-60*$B$4,1440)</f>
        <v>641.675258306904</v>
      </c>
      <c r="AC56" s="1" t="n">
        <f aca="false">IF(AB56/4&lt;0,AB56/4+180,AB56/4-180)</f>
        <v>-19.5811854232741</v>
      </c>
      <c r="AD56" s="1" t="n">
        <f aca="false">DEGREES(ACOS(SIN(RADIANS($B$2))*SIN(RADIANS(T56))+COS(RADIANS($B$2))*COS(RADIANS(T56))*COS(RADIANS(AC56))))</f>
        <v>63.3311866477364</v>
      </c>
      <c r="AE56" s="1" t="n">
        <f aca="false">90-AD56</f>
        <v>26.6688133522636</v>
      </c>
      <c r="AF56" s="1" t="n">
        <f aca="false">IF(AE56&gt;85,0,IF(AE56&gt;5,58.1/TAN(RADIANS(AE56))-0.07/POWER(TAN(RADIANS(AE56)),3)+0.000086/POWER(TAN(RADIANS(AE56)),5),IF(AE56&gt;-0.575,1735+AE56*(-518.2+AE56*(103.4+AE56*(-12.79+AE56*0.711))),-20.772/TAN(RADIANS(AE56)))))/3600</f>
        <v>0.0319794555732335</v>
      </c>
      <c r="AG56" s="1" t="n">
        <f aca="false">AE56+AF56</f>
        <v>26.7007928078369</v>
      </c>
      <c r="AH56" s="1" t="n">
        <f aca="false">IF(AC56&gt;0,MOD(DEGREES(ACOS(((SIN(RADIANS($B$2))*COS(RADIANS(AD56)))-SIN(RADIANS(T56)))/(COS(RADIANS($B$2))*SIN(RADIANS(AD56)))))+180,360),MOD(540-DEGREES(ACOS(((SIN(RADIANS($B$2))*COS(RADIANS(AD56)))-SIN(RADIANS(T56)))/(COS(RADIANS($B$2))*SIN(RADIANS(AD56))))),360))</f>
        <v>158.28195902913</v>
      </c>
    </row>
    <row r="57" customFormat="false" ht="15" hidden="false" customHeight="false" outlineLevel="0" collapsed="false">
      <c r="D57" s="5" t="n">
        <f aca="false">D56+1</f>
        <v>46078</v>
      </c>
      <c r="E57" s="6" t="n">
        <f aca="false">$B$5</f>
        <v>0.5</v>
      </c>
      <c r="F57" s="7" t="n">
        <f aca="false">D57+2415018.5+E57-$B$4/24</f>
        <v>2461096.95833333</v>
      </c>
      <c r="G57" s="8" t="n">
        <f aca="false">(F57-2451545)/36525</f>
        <v>0.261518366415701</v>
      </c>
      <c r="I57" s="1" t="n">
        <f aca="false">MOD(280.46646+G57*(36000.76983+G57*0.0003032),360)</f>
        <v>335.328996385671</v>
      </c>
      <c r="J57" s="1" t="n">
        <f aca="false">357.52911+G57*(35999.05029-0.0001537*G57)</f>
        <v>9771.94192384565</v>
      </c>
      <c r="K57" s="1" t="n">
        <f aca="false">0.016708634-G57*(0.000042037+0.0000001267*G57)</f>
        <v>0.0166976318871828</v>
      </c>
      <c r="L57" s="1" t="n">
        <f aca="false">SIN(RADIANS(J57))*(1.914602-G57*(0.004817+0.000014*G57))+SIN(RADIANS(2*J57))*(0.019993-0.000101*G57)+SIN(RADIANS(3*J57))*0.000289</f>
        <v>1.52604033283206</v>
      </c>
      <c r="M57" s="1" t="n">
        <f aca="false">I57+L57</f>
        <v>336.855036718503</v>
      </c>
      <c r="N57" s="1" t="n">
        <f aca="false">J57+L57</f>
        <v>9773.46796417848</v>
      </c>
      <c r="O57" s="1" t="n">
        <f aca="false">(1.000001018*(1-K57*K57))/(1+K57*COS(RADIANS(N57)))</f>
        <v>0.989883129497136</v>
      </c>
      <c r="P57" s="1" t="n">
        <f aca="false">M57-0.00569-0.00478*SIN(RADIANS(125.04-1934.136*G57))</f>
        <v>336.851041952674</v>
      </c>
      <c r="Q57" s="1" t="n">
        <f aca="false">23+(26+((21.448-G57*(46.815+G57*(0.00059-G57*0.001813))))/60)/60</f>
        <v>23.4358902804866</v>
      </c>
      <c r="R57" s="1" t="n">
        <f aca="false">Q57+0.00256*COS(RADIANS(125.04-1934.136*G57))</f>
        <v>23.4382838768088</v>
      </c>
      <c r="S57" s="1" t="n">
        <f aca="false">DEGREES(ATAN2(COS(RADIANS(P57)),COS(RADIANS(R57))*SIN(RADIANS(P57))))</f>
        <v>-21.4185473007601</v>
      </c>
      <c r="T57" s="1" t="n">
        <f aca="false">DEGREES(ASIN(SIN(RADIANS(R57))*SIN(RADIANS(P57))))</f>
        <v>-8.99620152092968</v>
      </c>
      <c r="U57" s="1" t="n">
        <f aca="false">TAN(RADIANS(R57/2))*TAN(RADIANS(R57/2))</f>
        <v>0.0430307255867558</v>
      </c>
      <c r="V57" s="1" t="n">
        <f aca="false">4*DEGREES(U57*SIN(2*RADIANS(I57))-2*K57*SIN(RADIANS(J57))+4*K57*U57*SIN(RADIANS(J57))*COS(2*RADIANS(I57))-0.5*U57*U57*SIN(4*RADIANS(I57))-1.25*K57*K57*SIN(2*RADIANS(J57)))</f>
        <v>-13.0376091475646</v>
      </c>
      <c r="W57" s="1" t="n">
        <f aca="false">DEGREES(ACOS(COS(RADIANS(90.833))/(COS(RADIANS($B$2))*COS(RADIANS(T57)))-TAN(RADIANS($B$2))*TAN(RADIANS(T57))))</f>
        <v>79.8327733017634</v>
      </c>
      <c r="X57" s="6" t="n">
        <f aca="false">(720-4*$B$3-V57+$B$4*60)/1440</f>
        <v>0.554283839685809</v>
      </c>
      <c r="Y57" s="6" t="n">
        <f aca="false">(X57*1440-W57*4)/1440</f>
        <v>0.332526136069799</v>
      </c>
      <c r="Z57" s="6" t="n">
        <f aca="false">(X57*1440+W57*4)/1440</f>
        <v>0.776041543301818</v>
      </c>
      <c r="AA57" s="1" t="n">
        <f aca="false">8*W57</f>
        <v>638.662186414108</v>
      </c>
      <c r="AB57" s="1" t="n">
        <f aca="false">MOD(E57*1440+V57+4*$B$3-60*$B$4,1440)</f>
        <v>641.831270852435</v>
      </c>
      <c r="AC57" s="1" t="n">
        <f aca="false">IF(AB57/4&lt;0,AB57/4+180,AB57/4-180)</f>
        <v>-19.5421822868911</v>
      </c>
      <c r="AD57" s="1" t="n">
        <f aca="false">DEGREES(ACOS(SIN(RADIANS($B$2))*SIN(RADIANS(T57))+COS(RADIANS($B$2))*COS(RADIANS(T57))*COS(RADIANS(AC57))))</f>
        <v>62.9611344128473</v>
      </c>
      <c r="AE57" s="1" t="n">
        <f aca="false">90-AD57</f>
        <v>27.0388655871527</v>
      </c>
      <c r="AF57" s="1" t="n">
        <f aca="false">IF(AE57&gt;85,0,IF(AE57&gt;5,58.1/TAN(RADIANS(AE57))-0.07/POWER(TAN(RADIANS(AE57)),3)+0.000086/POWER(TAN(RADIANS(AE57)),5),IF(AE57&gt;-0.575,1735+AE57*(-518.2+AE57*(103.4+AE57*(-12.79+AE57*0.711))),-20.772/TAN(RADIANS(AE57)))))/3600</f>
        <v>0.0314757414757038</v>
      </c>
      <c r="AG57" s="1" t="n">
        <f aca="false">AE57+AF57</f>
        <v>27.0703413286284</v>
      </c>
      <c r="AH57" s="1" t="n">
        <f aca="false">IF(AC57&gt;0,MOD(DEGREES(ACOS(((SIN(RADIANS($B$2))*COS(RADIANS(AD57)))-SIN(RADIANS(T57)))/(COS(RADIANS($B$2))*SIN(RADIANS(AD57)))))+180,360),MOD(540-DEGREES(ACOS(((SIN(RADIANS($B$2))*COS(RADIANS(AD57)))-SIN(RADIANS(T57)))/(COS(RADIANS($B$2))*SIN(RADIANS(AD57))))),360))</f>
        <v>158.227069438713</v>
      </c>
    </row>
    <row r="58" customFormat="false" ht="15" hidden="false" customHeight="false" outlineLevel="0" collapsed="false">
      <c r="D58" s="5" t="n">
        <f aca="false">D57+1</f>
        <v>46079</v>
      </c>
      <c r="E58" s="6" t="n">
        <f aca="false">$B$5</f>
        <v>0.5</v>
      </c>
      <c r="F58" s="7" t="n">
        <f aca="false">D58+2415018.5+E58-$B$4/24</f>
        <v>2461097.95833333</v>
      </c>
      <c r="G58" s="8" t="n">
        <f aca="false">(F58-2451545)/36525</f>
        <v>0.261545744923573</v>
      </c>
      <c r="I58" s="1" t="n">
        <f aca="false">MOD(280.46646+G58*(36000.76983+G58*0.0003032),360)</f>
        <v>336.314643750178</v>
      </c>
      <c r="J58" s="1" t="n">
        <f aca="false">357.52911+G58*(35999.05029-0.0001537*G58)</f>
        <v>9772.92752412517</v>
      </c>
      <c r="K58" s="1" t="n">
        <f aca="false">0.016708634-G58*(0.000042037+0.0000001267*G58)</f>
        <v>0.0166976307344581</v>
      </c>
      <c r="L58" s="1" t="n">
        <f aca="false">SIN(RADIANS(J58))*(1.914602-G58*(0.004817+0.000014*G58))+SIN(RADIANS(2*J58))*(0.019993-0.000101*G58)+SIN(RADIANS(3*J58))*0.000289</f>
        <v>1.5459159969003</v>
      </c>
      <c r="M58" s="1" t="n">
        <f aca="false">I58+L58</f>
        <v>337.860559747079</v>
      </c>
      <c r="N58" s="1" t="n">
        <f aca="false">J58+L58</f>
        <v>9774.47344012207</v>
      </c>
      <c r="O58" s="1" t="n">
        <f aca="false">(1.000001018*(1-K58*K58))/(1+K58*COS(RADIANS(N58)))</f>
        <v>0.990115449333322</v>
      </c>
      <c r="P58" s="1" t="n">
        <f aca="false">M58-0.00569-0.00478*SIN(RADIANS(125.04-1934.136*G58))</f>
        <v>337.856569111123</v>
      </c>
      <c r="Q58" s="1" t="n">
        <f aca="false">23+(26+((21.448-G58*(46.815+G58*(0.00059-G58*0.001813))))/60)/60</f>
        <v>23.4358899244524</v>
      </c>
      <c r="R58" s="1" t="n">
        <f aca="false">Q58+0.00256*COS(RADIANS(125.04-1934.136*G58))</f>
        <v>23.4382826806482</v>
      </c>
      <c r="S58" s="1" t="n">
        <f aca="false">DEGREES(ATAN2(COS(RADIANS(P58)),COS(RADIANS(R58))*SIN(RADIANS(P58))))</f>
        <v>-20.4738248231435</v>
      </c>
      <c r="T58" s="1" t="n">
        <f aca="false">DEGREES(ASIN(SIN(RADIANS(R58))*SIN(RADIANS(P58))))</f>
        <v>-8.62267610419643</v>
      </c>
      <c r="U58" s="1" t="n">
        <f aca="false">TAN(RADIANS(R58/2))*TAN(RADIANS(R58/2))</f>
        <v>0.0430307210697226</v>
      </c>
      <c r="V58" s="1" t="n">
        <f aca="false">4*DEGREES(U58*SIN(2*RADIANS(I58))-2*K58*SIN(RADIANS(J58))+4*K58*U58*SIN(RADIANS(J58))*COS(2*RADIANS(I58))-0.5*U58*U58*SIN(4*RADIANS(I58))-1.25*K58*K58*SIN(2*RADIANS(J58)))</f>
        <v>-12.8719946526517</v>
      </c>
      <c r="W58" s="1" t="n">
        <f aca="false">DEGREES(ACOS(COS(RADIANS(90.833))/(COS(RADIANS($B$2))*COS(RADIANS(T58)))-TAN(RADIANS($B$2))*TAN(RADIANS(T58))))</f>
        <v>80.3225520934758</v>
      </c>
      <c r="X58" s="6" t="n">
        <f aca="false">(720-4*$B$3-V58+$B$4*60)/1440</f>
        <v>0.554168829619897</v>
      </c>
      <c r="Y58" s="6" t="n">
        <f aca="false">(X58*1440-W58*4)/1440</f>
        <v>0.331050629360242</v>
      </c>
      <c r="Z58" s="6" t="n">
        <f aca="false">(X58*1440+W58*4)/1440</f>
        <v>0.777287029879552</v>
      </c>
      <c r="AA58" s="1" t="n">
        <f aca="false">8*W58</f>
        <v>642.580416747806</v>
      </c>
      <c r="AB58" s="1" t="n">
        <f aca="false">MOD(E58*1440+V58+4*$B$3-60*$B$4,1440)</f>
        <v>641.996885347348</v>
      </c>
      <c r="AC58" s="1" t="n">
        <f aca="false">IF(AB58/4&lt;0,AB58/4+180,AB58/4-180)</f>
        <v>-19.5007786631629</v>
      </c>
      <c r="AD58" s="1" t="n">
        <f aca="false">DEGREES(ACOS(SIN(RADIANS($B$2))*SIN(RADIANS(T58))+COS(RADIANS($B$2))*COS(RADIANS(T58))*COS(RADIANS(AC58))))</f>
        <v>62.5883592099005</v>
      </c>
      <c r="AE58" s="1" t="n">
        <f aca="false">90-AD58</f>
        <v>27.4116407900995</v>
      </c>
      <c r="AF58" s="1" t="n">
        <f aca="false">IF(AE58&gt;85,0,IF(AE58&gt;5,58.1/TAN(RADIANS(AE58))-0.07/POWER(TAN(RADIANS(AE58)),3)+0.000086/POWER(TAN(RADIANS(AE58)),5),IF(AE58&gt;-0.575,1735+AE58*(-518.2+AE58*(103.4+AE58*(-12.79+AE58*0.711))),-20.772/TAN(RADIANS(AE58)))))/3600</f>
        <v>0.0309808288776084</v>
      </c>
      <c r="AG58" s="1" t="n">
        <f aca="false">AE58+AF58</f>
        <v>27.4426216189771</v>
      </c>
      <c r="AH58" s="1" t="n">
        <f aca="false">IF(AC58&gt;0,MOD(DEGREES(ACOS(((SIN(RADIANS($B$2))*COS(RADIANS(AD58)))-SIN(RADIANS(T58)))/(COS(RADIANS($B$2))*SIN(RADIANS(AD58)))))+180,360),MOD(540-DEGREES(ACOS(((SIN(RADIANS($B$2))*COS(RADIANS(AD58)))-SIN(RADIANS(T58)))/(COS(RADIANS($B$2))*SIN(RADIANS(AD58))))),360))</f>
        <v>158.173916213662</v>
      </c>
    </row>
    <row r="59" customFormat="false" ht="15" hidden="false" customHeight="false" outlineLevel="0" collapsed="false">
      <c r="D59" s="5" t="n">
        <f aca="false">D58+1</f>
        <v>46080</v>
      </c>
      <c r="E59" s="6" t="n">
        <f aca="false">$B$5</f>
        <v>0.5</v>
      </c>
      <c r="F59" s="7" t="n">
        <f aca="false">D59+2415018.5+E59-$B$4/24</f>
        <v>2461098.95833333</v>
      </c>
      <c r="G59" s="8" t="n">
        <f aca="false">(F59-2451545)/36525</f>
        <v>0.261573123431444</v>
      </c>
      <c r="I59" s="1" t="n">
        <f aca="false">MOD(280.46646+G59*(36000.76983+G59*0.0003032),360)</f>
        <v>337.300291114685</v>
      </c>
      <c r="J59" s="1" t="n">
        <f aca="false">357.52911+G59*(35999.05029-0.0001537*G59)</f>
        <v>9773.9131244047</v>
      </c>
      <c r="K59" s="1" t="n">
        <f aca="false">0.016708634-G59*(0.000042037+0.0000001267*G59)</f>
        <v>0.0166976295817331</v>
      </c>
      <c r="L59" s="1" t="n">
        <f aca="false">SIN(RADIANS(J59))*(1.914602-G59*(0.004817+0.000014*G59))+SIN(RADIANS(2*J59))*(0.019993-0.000101*G59)+SIN(RADIANS(3*J59))*0.000289</f>
        <v>1.56531692509295</v>
      </c>
      <c r="M59" s="1" t="n">
        <f aca="false">I59+L59</f>
        <v>338.865608039778</v>
      </c>
      <c r="N59" s="1" t="n">
        <f aca="false">J59+L59</f>
        <v>9775.47844132979</v>
      </c>
      <c r="O59" s="1" t="n">
        <f aca="false">(1.000001018*(1-K59*K59))/(1+K59*COS(RADIANS(N59)))</f>
        <v>0.990350697781615</v>
      </c>
      <c r="P59" s="1" t="n">
        <f aca="false">M59-0.00569-0.00478*SIN(RADIANS(125.04-1934.136*G59))</f>
        <v>338.861621532245</v>
      </c>
      <c r="Q59" s="1" t="n">
        <f aca="false">23+(26+((21.448-G59*(46.815+G59*(0.00059-G59*0.001813))))/60)/60</f>
        <v>23.4358895684182</v>
      </c>
      <c r="R59" s="1" t="n">
        <f aca="false">Q59+0.00256*COS(RADIANS(125.04-1934.136*G59))</f>
        <v>23.4382814824438</v>
      </c>
      <c r="S59" s="1" t="n">
        <f aca="false">DEGREES(ATAN2(COS(RADIANS(P59)),COS(RADIANS(R59))*SIN(RADIANS(P59))))</f>
        <v>-19.5314187681675</v>
      </c>
      <c r="T59" s="1" t="n">
        <f aca="false">DEGREES(ASIN(SIN(RADIANS(R59))*SIN(RADIANS(P59))))</f>
        <v>-8.24702428761026</v>
      </c>
      <c r="U59" s="1" t="n">
        <f aca="false">TAN(RADIANS(R59/2))*TAN(RADIANS(R59/2))</f>
        <v>0.0430307165449715</v>
      </c>
      <c r="V59" s="1" t="n">
        <f aca="false">4*DEGREES(U59*SIN(2*RADIANS(I59))-2*K59*SIN(RADIANS(J59))+4*K59*U59*SIN(RADIANS(J59))*COS(2*RADIANS(I59))-0.5*U59*U59*SIN(4*RADIANS(I59))-1.25*K59*K59*SIN(2*RADIANS(J59)))</f>
        <v>-12.6970756780928</v>
      </c>
      <c r="W59" s="1" t="n">
        <f aca="false">DEGREES(ACOS(COS(RADIANS(90.833))/(COS(RADIANS($B$2))*COS(RADIANS(T59)))-TAN(RADIANS($B$2))*TAN(RADIANS(T59))))</f>
        <v>80.8134855400099</v>
      </c>
      <c r="X59" s="6" t="n">
        <f aca="false">(720-4*$B$3-V59+$B$4*60)/1440</f>
        <v>0.554047358109787</v>
      </c>
      <c r="Y59" s="6" t="n">
        <f aca="false">(X59*1440-W59*4)/1440</f>
        <v>0.329565453831981</v>
      </c>
      <c r="Z59" s="6" t="n">
        <f aca="false">(X59*1440+W59*4)/1440</f>
        <v>0.778529262387592</v>
      </c>
      <c r="AA59" s="1" t="n">
        <f aca="false">8*W59</f>
        <v>646.507884320079</v>
      </c>
      <c r="AB59" s="1" t="n">
        <f aca="false">MOD(E59*1440+V59+4*$B$3-60*$B$4,1440)</f>
        <v>642.171804321907</v>
      </c>
      <c r="AC59" s="1" t="n">
        <f aca="false">IF(AB59/4&lt;0,AB59/4+180,AB59/4-180)</f>
        <v>-19.4570489195232</v>
      </c>
      <c r="AD59" s="1" t="n">
        <f aca="false">DEGREES(ACOS(SIN(RADIANS($B$2))*SIN(RADIANS(T59))+COS(RADIANS($B$2))*COS(RADIANS(T59))*COS(RADIANS(AC59))))</f>
        <v>62.2129845175462</v>
      </c>
      <c r="AE59" s="1" t="n">
        <f aca="false">90-AD59</f>
        <v>27.7870154824538</v>
      </c>
      <c r="AF59" s="1" t="n">
        <f aca="false">IF(AE59&gt;85,0,IF(AE59&gt;5,58.1/TAN(RADIANS(AE59))-0.07/POWER(TAN(RADIANS(AE59)),3)+0.000086/POWER(TAN(RADIANS(AE59)),5),IF(AE59&gt;-0.575,1735+AE59*(-518.2+AE59*(103.4+AE59*(-12.79+AE59*0.711))),-20.772/TAN(RADIANS(AE59)))))/3600</f>
        <v>0.0304946482265049</v>
      </c>
      <c r="AG59" s="1" t="n">
        <f aca="false">AE59+AF59</f>
        <v>27.8175101306803</v>
      </c>
      <c r="AH59" s="1" t="n">
        <f aca="false">IF(AC59&gt;0,MOD(DEGREES(ACOS(((SIN(RADIANS($B$2))*COS(RADIANS(AD59)))-SIN(RADIANS(T59)))/(COS(RADIANS($B$2))*SIN(RADIANS(AD59)))))+180,360),MOD(540-DEGREES(ACOS(((SIN(RADIANS($B$2))*COS(RADIANS(AD59)))-SIN(RADIANS(T59)))/(COS(RADIANS($B$2))*SIN(RADIANS(AD59))))),360))</f>
        <v>158.122462086801</v>
      </c>
    </row>
    <row r="60" customFormat="false" ht="15" hidden="false" customHeight="false" outlineLevel="0" collapsed="false">
      <c r="D60" s="5" t="n">
        <f aca="false">D59+1</f>
        <v>46081</v>
      </c>
      <c r="E60" s="6" t="n">
        <f aca="false">$B$5</f>
        <v>0.5</v>
      </c>
      <c r="F60" s="7" t="n">
        <f aca="false">D60+2415018.5+E60-$B$4/24</f>
        <v>2461099.95833333</v>
      </c>
      <c r="G60" s="8" t="n">
        <f aca="false">(F60-2451545)/36525</f>
        <v>0.261600501939315</v>
      </c>
      <c r="I60" s="1" t="n">
        <f aca="false">MOD(280.46646+G60*(36000.76983+G60*0.0003032),360)</f>
        <v>338.285938479194</v>
      </c>
      <c r="J60" s="1" t="n">
        <f aca="false">357.52911+G60*(35999.05029-0.0001537*G60)</f>
        <v>9774.89872468422</v>
      </c>
      <c r="K60" s="1" t="n">
        <f aca="false">0.016708634-G60*(0.000042037+0.0000001267*G60)</f>
        <v>0.016697628429008</v>
      </c>
      <c r="L60" s="1" t="n">
        <f aca="false">SIN(RADIANS(J60))*(1.914602-G60*(0.004817+0.000014*G60))+SIN(RADIANS(2*J60))*(0.019993-0.000101*G60)+SIN(RADIANS(3*J60))*0.000289</f>
        <v>1.58423758659291</v>
      </c>
      <c r="M60" s="1" t="n">
        <f aca="false">I60+L60</f>
        <v>339.870176065787</v>
      </c>
      <c r="N60" s="1" t="n">
        <f aca="false">J60+L60</f>
        <v>9776.48296227081</v>
      </c>
      <c r="O60" s="1" t="n">
        <f aca="false">(1.000001018*(1-K60*K60))/(1+K60*COS(RADIANS(N60)))</f>
        <v>0.990588801090136</v>
      </c>
      <c r="P60" s="1" t="n">
        <f aca="false">M60-0.00569-0.00478*SIN(RADIANS(125.04-1934.136*G60))</f>
        <v>339.866193685221</v>
      </c>
      <c r="Q60" s="1" t="n">
        <f aca="false">23+(26+((21.448-G60*(46.815+G60*(0.00059-G60*0.001813))))/60)/60</f>
        <v>23.435889212384</v>
      </c>
      <c r="R60" s="1" t="n">
        <f aca="false">Q60+0.00256*COS(RADIANS(125.04-1934.136*G60))</f>
        <v>23.4382802821962</v>
      </c>
      <c r="S60" s="1" t="n">
        <f aca="false">DEGREES(ATAN2(COS(RADIANS(P60)),COS(RADIANS(R60))*SIN(RADIANS(P60))))</f>
        <v>-18.5912563257641</v>
      </c>
      <c r="T60" s="1" t="n">
        <f aca="false">DEGREES(ASIN(SIN(RADIANS(R60))*SIN(RADIANS(P60))))</f>
        <v>-7.86935734623492</v>
      </c>
      <c r="U60" s="1" t="n">
        <f aca="false">TAN(RADIANS(R60/2))*TAN(RADIANS(R60/2))</f>
        <v>0.0430307120125054</v>
      </c>
      <c r="V60" s="1" t="n">
        <f aca="false">4*DEGREES(U60*SIN(2*RADIANS(I60))-2*K60*SIN(RADIANS(J60))+4*K60*U60*SIN(RADIANS(J60))*COS(2*RADIANS(I60))-0.5*U60*U60*SIN(4*RADIANS(I60))-1.25*K60*K60*SIN(2*RADIANS(J60)))</f>
        <v>-12.513155509518</v>
      </c>
      <c r="W60" s="1" t="n">
        <f aca="false">DEGREES(ACOS(COS(RADIANS(90.833))/(COS(RADIANS($B$2))*COS(RADIANS(T60)))-TAN(RADIANS($B$2))*TAN(RADIANS(T60))))</f>
        <v>81.3054895027022</v>
      </c>
      <c r="X60" s="6" t="n">
        <f aca="false">(720-4*$B$3-V60+$B$4*60)/1440</f>
        <v>0.553919635770499</v>
      </c>
      <c r="Y60" s="6" t="n">
        <f aca="false">(X60*1440-W60*4)/1440</f>
        <v>0.328071053818548</v>
      </c>
      <c r="Z60" s="6" t="n">
        <f aca="false">(X60*1440+W60*4)/1440</f>
        <v>0.779768217722449</v>
      </c>
      <c r="AA60" s="1" t="n">
        <f aca="false">8*W60</f>
        <v>650.443916021618</v>
      </c>
      <c r="AB60" s="1" t="n">
        <f aca="false">MOD(E60*1440+V60+4*$B$3-60*$B$4,1440)</f>
        <v>642.355724490482</v>
      </c>
      <c r="AC60" s="1" t="n">
        <f aca="false">IF(AB60/4&lt;0,AB60/4+180,AB60/4-180)</f>
        <v>-19.4110688773795</v>
      </c>
      <c r="AD60" s="1" t="n">
        <f aca="false">DEGREES(ACOS(SIN(RADIANS($B$2))*SIN(RADIANS(T60))+COS(RADIANS($B$2))*COS(RADIANS(T60))*COS(RADIANS(AC60))))</f>
        <v>61.8351339348163</v>
      </c>
      <c r="AE60" s="1" t="n">
        <f aca="false">90-AD60</f>
        <v>28.1648660651837</v>
      </c>
      <c r="AF60" s="1" t="n">
        <f aca="false">IF(AE60&gt;85,0,IF(AE60&gt;5,58.1/TAN(RADIANS(AE60))-0.07/POWER(TAN(RADIANS(AE60)),3)+0.000086/POWER(TAN(RADIANS(AE60)),5),IF(AE60&gt;-0.575,1735+AE60*(-518.2+AE60*(103.4+AE60*(-12.79+AE60*0.711))),-20.772/TAN(RADIANS(AE60)))))/3600</f>
        <v>0.0300171213872038</v>
      </c>
      <c r="AG60" s="1" t="n">
        <f aca="false">AE60+AF60</f>
        <v>28.1948831865709</v>
      </c>
      <c r="AH60" s="1" t="n">
        <f aca="false">IF(AC60&gt;0,MOD(DEGREES(ACOS(((SIN(RADIANS($B$2))*COS(RADIANS(AD60)))-SIN(RADIANS(T60)))/(COS(RADIANS($B$2))*SIN(RADIANS(AD60)))))+180,360),MOD(540-DEGREES(ACOS(((SIN(RADIANS($B$2))*COS(RADIANS(AD60)))-SIN(RADIANS(T60)))/(COS(RADIANS($B$2))*SIN(RADIANS(AD60))))),360))</f>
        <v>158.072667390548</v>
      </c>
    </row>
    <row r="61" customFormat="false" ht="15" hidden="false" customHeight="false" outlineLevel="0" collapsed="false">
      <c r="D61" s="5" t="n">
        <f aca="false">D60+1</f>
        <v>46082</v>
      </c>
      <c r="E61" s="6" t="n">
        <f aca="false">$B$5</f>
        <v>0.5</v>
      </c>
      <c r="F61" s="7" t="n">
        <f aca="false">D61+2415018.5+E61-$B$4/24</f>
        <v>2461100.95833333</v>
      </c>
      <c r="G61" s="8" t="n">
        <f aca="false">(F61-2451545)/36525</f>
        <v>0.261627880447187</v>
      </c>
      <c r="I61" s="1" t="n">
        <f aca="false">MOD(280.46646+G61*(36000.76983+G61*0.0003032),360)</f>
        <v>339.2715858437</v>
      </c>
      <c r="J61" s="1" t="n">
        <f aca="false">357.52911+G61*(35999.05029-0.0001537*G61)</f>
        <v>9775.88432496374</v>
      </c>
      <c r="K61" s="1" t="n">
        <f aca="false">0.016708634-G61*(0.000042037+0.0000001267*G61)</f>
        <v>0.0166976272762826</v>
      </c>
      <c r="L61" s="1" t="n">
        <f aca="false">SIN(RADIANS(J61))*(1.914602-G61*(0.004817+0.000014*G61))+SIN(RADIANS(2*J61))*(0.019993-0.000101*G61)+SIN(RADIANS(3*J61))*0.000289</f>
        <v>1.60267261323331</v>
      </c>
      <c r="M61" s="1" t="n">
        <f aca="false">I61+L61</f>
        <v>340.874258456934</v>
      </c>
      <c r="N61" s="1" t="n">
        <f aca="false">J61+L61</f>
        <v>9777.48699757698</v>
      </c>
      <c r="O61" s="1" t="n">
        <f aca="false">(1.000001018*(1-K61*K61))/(1+K61*COS(RADIANS(N61)))</f>
        <v>0.990829684717982</v>
      </c>
      <c r="P61" s="1" t="n">
        <f aca="false">M61-0.00569-0.00478*SIN(RADIANS(125.04-1934.136*G61))</f>
        <v>340.870280201877</v>
      </c>
      <c r="Q61" s="1" t="n">
        <f aca="false">23+(26+((21.448-G61*(46.815+G61*(0.00059-G61*0.001813))))/60)/60</f>
        <v>23.4358888563498</v>
      </c>
      <c r="R61" s="1" t="n">
        <f aca="false">Q61+0.00256*COS(RADIANS(125.04-1934.136*G61))</f>
        <v>23.4382790799062</v>
      </c>
      <c r="S61" s="1" t="n">
        <f aca="false">DEGREES(ATAN2(COS(RADIANS(P61)),COS(RADIANS(R61))*SIN(RADIANS(P61))))</f>
        <v>-17.653263337109</v>
      </c>
      <c r="T61" s="1" t="n">
        <f aca="false">DEGREES(ASIN(SIN(RADIANS(R61))*SIN(RADIANS(P61))))</f>
        <v>-7.4897860709359</v>
      </c>
      <c r="U61" s="1" t="n">
        <f aca="false">TAN(RADIANS(R61/2))*TAN(RADIANS(R61/2))</f>
        <v>0.0430307074723267</v>
      </c>
      <c r="V61" s="1" t="n">
        <f aca="false">4*DEGREES(U61*SIN(2*RADIANS(I61))-2*K61*SIN(RADIANS(J61))+4*K61*U61*SIN(RADIANS(J61))*COS(2*RADIANS(I61))-0.5*U61*U61*SIN(4*RADIANS(I61))-1.25*K61*K61*SIN(2*RADIANS(J61)))</f>
        <v>-12.3205427908412</v>
      </c>
      <c r="W61" s="1" t="n">
        <f aca="false">DEGREES(ACOS(COS(RADIANS(90.833))/(COS(RADIANS($B$2))*COS(RADIANS(T61)))-TAN(RADIANS($B$2))*TAN(RADIANS(T61))))</f>
        <v>81.7984835270479</v>
      </c>
      <c r="X61" s="6" t="n">
        <f aca="false">(720-4*$B$3-V61+$B$4*60)/1440</f>
        <v>0.553785876938084</v>
      </c>
      <c r="Y61" s="6" t="n">
        <f aca="false">(X61*1440-W61*4)/1440</f>
        <v>0.326567867140729</v>
      </c>
      <c r="Z61" s="6" t="n">
        <f aca="false">(X61*1440+W61*4)/1440</f>
        <v>0.781003886735439</v>
      </c>
      <c r="AA61" s="1" t="n">
        <f aca="false">8*W61</f>
        <v>654.387868216383</v>
      </c>
      <c r="AB61" s="1" t="n">
        <f aca="false">MOD(E61*1440+V61+4*$B$3-60*$B$4,1440)</f>
        <v>642.548337209159</v>
      </c>
      <c r="AC61" s="1" t="n">
        <f aca="false">IF(AB61/4&lt;0,AB61/4+180,AB61/4-180)</f>
        <v>-19.3629156977103</v>
      </c>
      <c r="AD61" s="1" t="n">
        <f aca="false">DEGREES(ACOS(SIN(RADIANS($B$2))*SIN(RADIANS(T61))+COS(RADIANS($B$2))*COS(RADIANS(T61))*COS(RADIANS(AC61))))</f>
        <v>61.4549311380366</v>
      </c>
      <c r="AE61" s="1" t="n">
        <f aca="false">90-AD61</f>
        <v>28.5450688619634</v>
      </c>
      <c r="AF61" s="1" t="n">
        <f aca="false">IF(AE61&gt;85,0,IF(AE61&gt;5,58.1/TAN(RADIANS(AE61))-0.07/POWER(TAN(RADIANS(AE61)),3)+0.000086/POWER(TAN(RADIANS(AE61)),5),IF(AE61&gt;-0.575,1735+AE61*(-518.2+AE61*(103.4+AE61*(-12.79+AE61*0.711))),-20.772/TAN(RADIANS(AE61)))))/3600</f>
        <v>0.0295481626039934</v>
      </c>
      <c r="AG61" s="1" t="n">
        <f aca="false">AE61+AF61</f>
        <v>28.5746170245674</v>
      </c>
      <c r="AH61" s="1" t="n">
        <f aca="false">IF(AC61&gt;0,MOD(DEGREES(ACOS(((SIN(RADIANS($B$2))*COS(RADIANS(AD61)))-SIN(RADIANS(T61)))/(COS(RADIANS($B$2))*SIN(RADIANS(AD61)))))+180,360),MOD(540-DEGREES(ACOS(((SIN(RADIANS($B$2))*COS(RADIANS(AD61)))-SIN(RADIANS(T61)))/(COS(RADIANS($B$2))*SIN(RADIANS(AD61))))),360))</f>
        <v>158.024490115008</v>
      </c>
    </row>
    <row r="62" customFormat="false" ht="15" hidden="false" customHeight="false" outlineLevel="0" collapsed="false">
      <c r="D62" s="5" t="n">
        <f aca="false">D61+1</f>
        <v>46083</v>
      </c>
      <c r="E62" s="6" t="n">
        <f aca="false">$B$5</f>
        <v>0.5</v>
      </c>
      <c r="F62" s="7" t="n">
        <f aca="false">D62+2415018.5+E62-$B$4/24</f>
        <v>2461101.95833333</v>
      </c>
      <c r="G62" s="8" t="n">
        <f aca="false">(F62-2451545)/36525</f>
        <v>0.261655258955058</v>
      </c>
      <c r="I62" s="1" t="n">
        <f aca="false">MOD(280.46646+G62*(36000.76983+G62*0.0003032),360)</f>
        <v>340.257233208209</v>
      </c>
      <c r="J62" s="1" t="n">
        <f aca="false">357.52911+G62*(35999.05029-0.0001537*G62)</f>
        <v>9776.86992524326</v>
      </c>
      <c r="K62" s="1" t="n">
        <f aca="false">0.016708634-G62*(0.000042037+0.0000001267*G62)</f>
        <v>0.0166976261235571</v>
      </c>
      <c r="L62" s="1" t="n">
        <f aca="false">SIN(RADIANS(J62))*(1.914602-G62*(0.004817+0.000014*G62))+SIN(RADIANS(2*J62))*(0.019993-0.000101*G62)+SIN(RADIANS(3*J62))*0.000289</f>
        <v>1.62061680076337</v>
      </c>
      <c r="M62" s="1" t="n">
        <f aca="false">I62+L62</f>
        <v>341.877850008973</v>
      </c>
      <c r="N62" s="1" t="n">
        <f aca="false">J62+L62</f>
        <v>9778.49054204403</v>
      </c>
      <c r="O62" s="1" t="n">
        <f aca="false">(1.000001018*(1-K62*K62))/(1+K62*COS(RADIANS(N62)))</f>
        <v>0.991073273362189</v>
      </c>
      <c r="P62" s="1" t="n">
        <f aca="false">M62-0.00569-0.00478*SIN(RADIANS(125.04-1934.136*G62))</f>
        <v>341.873875877962</v>
      </c>
      <c r="Q62" s="1" t="n">
        <f aca="false">23+(26+((21.448-G62*(46.815+G62*(0.00059-G62*0.001813))))/60)/60</f>
        <v>23.4358885003157</v>
      </c>
      <c r="R62" s="1" t="n">
        <f aca="false">Q62+0.00256*COS(RADIANS(125.04-1934.136*G62))</f>
        <v>23.4382778755746</v>
      </c>
      <c r="S62" s="1" t="n">
        <f aca="false">DEGREES(ATAN2(COS(RADIANS(P62)),COS(RADIANS(R62))*SIN(RADIANS(P62))))</f>
        <v>-16.7173643831454</v>
      </c>
      <c r="T62" s="1" t="n">
        <f aca="false">DEGREES(ASIN(SIN(RADIANS(R62))*SIN(RADIANS(P62))))</f>
        <v>-7.10842075896007</v>
      </c>
      <c r="U62" s="1" t="n">
        <f aca="false">TAN(RADIANS(R62/2))*TAN(RADIANS(R62/2))</f>
        <v>0.0430307029244385</v>
      </c>
      <c r="V62" s="1" t="n">
        <f aca="false">4*DEGREES(U62*SIN(2*RADIANS(I62))-2*K62*SIN(RADIANS(J62))+4*K62*U62*SIN(RADIANS(J62))*COS(2*RADIANS(I62))-0.5*U62*U62*SIN(4*RADIANS(I62))-1.25*K62*K62*SIN(2*RADIANS(J62)))</f>
        <v>-12.1195510781384</v>
      </c>
      <c r="W62" s="1" t="n">
        <f aca="false">DEGREES(ACOS(COS(RADIANS(90.833))/(COS(RADIANS($B$2))*COS(RADIANS(T62)))-TAN(RADIANS($B$2))*TAN(RADIANS(T62))))</f>
        <v>82.2923906683515</v>
      </c>
      <c r="X62" s="6" t="n">
        <f aca="false">(720-4*$B$3-V62+$B$4*60)/1440</f>
        <v>0.553646299359818</v>
      </c>
      <c r="Y62" s="6" t="n">
        <f aca="false">(X62*1440-W62*4)/1440</f>
        <v>0.325056325281064</v>
      </c>
      <c r="Z62" s="6" t="n">
        <f aca="false">(X62*1440+W62*4)/1440</f>
        <v>0.782236273438573</v>
      </c>
      <c r="AA62" s="1" t="n">
        <f aca="false">8*W62</f>
        <v>658.339125346812</v>
      </c>
      <c r="AB62" s="1" t="n">
        <f aca="false">MOD(E62*1440+V62+4*$B$3-60*$B$4,1440)</f>
        <v>642.749328921862</v>
      </c>
      <c r="AC62" s="1" t="n">
        <f aca="false">IF(AB62/4&lt;0,AB62/4+180,AB62/4-180)</f>
        <v>-19.3126677695346</v>
      </c>
      <c r="AD62" s="1" t="n">
        <f aca="false">DEGREES(ACOS(SIN(RADIANS($B$2))*SIN(RADIANS(T62))+COS(RADIANS($B$2))*COS(RADIANS(T62))*COS(RADIANS(AC62))))</f>
        <v>61.0724998396596</v>
      </c>
      <c r="AE62" s="1" t="n">
        <f aca="false">90-AD62</f>
        <v>28.9275001603404</v>
      </c>
      <c r="AF62" s="1" t="n">
        <f aca="false">IF(AE62&gt;85,0,IF(AE62&gt;5,58.1/TAN(RADIANS(AE62))-0.07/POWER(TAN(RADIANS(AE62)),3)+0.000086/POWER(TAN(RADIANS(AE62)),5),IF(AE62&gt;-0.575,1735+AE62*(-518.2+AE62*(103.4+AE62*(-12.79+AE62*0.711))),-20.772/TAN(RADIANS(AE62)))))/3600</f>
        <v>0.0290876793978673</v>
      </c>
      <c r="AG62" s="1" t="n">
        <f aca="false">AE62+AF62</f>
        <v>28.9565878397382</v>
      </c>
      <c r="AH62" s="1" t="n">
        <f aca="false">IF(AC62&gt;0,MOD(DEGREES(ACOS(((SIN(RADIANS($B$2))*COS(RADIANS(AD62)))-SIN(RADIANS(T62)))/(COS(RADIANS($B$2))*SIN(RADIANS(AD62)))))+180,360),MOD(540-DEGREES(ACOS(((SIN(RADIANS($B$2))*COS(RADIANS(AD62)))-SIN(RADIANS(T62)))/(COS(RADIANS($B$2))*SIN(RADIANS(AD62))))),360))</f>
        <v>157.977885966379</v>
      </c>
    </row>
    <row r="63" customFormat="false" ht="15" hidden="false" customHeight="false" outlineLevel="0" collapsed="false">
      <c r="D63" s="5" t="n">
        <f aca="false">D62+1</f>
        <v>46084</v>
      </c>
      <c r="E63" s="6" t="n">
        <f aca="false">$B$5</f>
        <v>0.5</v>
      </c>
      <c r="F63" s="7" t="n">
        <f aca="false">D63+2415018.5+E63-$B$4/24</f>
        <v>2461102.95833333</v>
      </c>
      <c r="G63" s="8" t="n">
        <f aca="false">(F63-2451545)/36525</f>
        <v>0.261682637462929</v>
      </c>
      <c r="I63" s="1" t="n">
        <f aca="false">MOD(280.46646+G63*(36000.76983+G63*0.0003032),360)</f>
        <v>341.242880572718</v>
      </c>
      <c r="J63" s="1" t="n">
        <f aca="false">357.52911+G63*(35999.05029-0.0001537*G63)</f>
        <v>9777.85552552279</v>
      </c>
      <c r="K63" s="1" t="n">
        <f aca="false">0.016708634-G63*(0.000042037+0.0000001267*G63)</f>
        <v>0.0166976249708314</v>
      </c>
      <c r="L63" s="1" t="n">
        <f aca="false">SIN(RADIANS(J63))*(1.914602-G63*(0.004817+0.000014*G63))+SIN(RADIANS(2*J63))*(0.019993-0.000101*G63)+SIN(RADIANS(3*J63))*0.000289</f>
        <v>1.63806511004137</v>
      </c>
      <c r="M63" s="1" t="n">
        <f aca="false">I63+L63</f>
        <v>342.880945682759</v>
      </c>
      <c r="N63" s="1" t="n">
        <f aca="false">J63+L63</f>
        <v>9779.49359063283</v>
      </c>
      <c r="O63" s="1" t="n">
        <f aca="false">(1.000001018*(1-K63*K63))/(1+K63*COS(RADIANS(N63)))</f>
        <v>0.991319490984835</v>
      </c>
      <c r="P63" s="1" t="n">
        <f aca="false">M63-0.00569-0.00478*SIN(RADIANS(125.04-1934.136*G63))</f>
        <v>342.87697567433</v>
      </c>
      <c r="Q63" s="1" t="n">
        <f aca="false">23+(26+((21.448-G63*(46.815+G63*(0.00059-G63*0.001813))))/60)/60</f>
        <v>23.4358881442815</v>
      </c>
      <c r="R63" s="1" t="n">
        <f aca="false">Q63+0.00256*COS(RADIANS(125.04-1934.136*G63))</f>
        <v>23.438276669202</v>
      </c>
      <c r="S63" s="1" t="n">
        <f aca="false">DEGREES(ATAN2(COS(RADIANS(P63)),COS(RADIANS(R63))*SIN(RADIANS(P63))))</f>
        <v>-15.7834828709517</v>
      </c>
      <c r="T63" s="1" t="n">
        <f aca="false">DEGREES(ASIN(SIN(RADIANS(R63))*SIN(RADIANS(P63))))</f>
        <v>-6.72537120640121</v>
      </c>
      <c r="U63" s="1" t="n">
        <f aca="false">TAN(RADIANS(R63/2))*TAN(RADIANS(R63/2))</f>
        <v>0.0430306983688433</v>
      </c>
      <c r="V63" s="1" t="n">
        <f aca="false">4*DEGREES(U63*SIN(2*RADIANS(I63))-2*K63*SIN(RADIANS(J63))+4*K63*U63*SIN(RADIANS(J63))*COS(2*RADIANS(I63))-0.5*U63*U63*SIN(4*RADIANS(I63))-1.25*K63*K63*SIN(2*RADIANS(J63)))</f>
        <v>-11.9104984057157</v>
      </c>
      <c r="W63" s="1" t="n">
        <f aca="false">DEGREES(ACOS(COS(RADIANS(90.833))/(COS(RADIANS($B$2))*COS(RADIANS(T63)))-TAN(RADIANS($B$2))*TAN(RADIANS(T63))))</f>
        <v>82.7871373175257</v>
      </c>
      <c r="X63" s="6" t="n">
        <f aca="false">(720-4*$B$3-V63+$B$4*60)/1440</f>
        <v>0.553501123892858</v>
      </c>
      <c r="Y63" s="6" t="n">
        <f aca="false">(X63*1440-W63*4)/1440</f>
        <v>0.323536853566398</v>
      </c>
      <c r="Z63" s="6" t="n">
        <f aca="false">(X63*1440+W63*4)/1440</f>
        <v>0.783465394219318</v>
      </c>
      <c r="AA63" s="1" t="n">
        <f aca="false">8*W63</f>
        <v>662.297098540205</v>
      </c>
      <c r="AB63" s="1" t="n">
        <f aca="false">MOD(E63*1440+V63+4*$B$3-60*$B$4,1440)</f>
        <v>642.958381594284</v>
      </c>
      <c r="AC63" s="1" t="n">
        <f aca="false">IF(AB63/4&lt;0,AB63/4+180,AB63/4-180)</f>
        <v>-19.2604046014289</v>
      </c>
      <c r="AD63" s="1" t="n">
        <f aca="false">DEGREES(ACOS(SIN(RADIANS($B$2))*SIN(RADIANS(T63))+COS(RADIANS($B$2))*COS(RADIANS(T63))*COS(RADIANS(AC63))))</f>
        <v>60.6879637490599</v>
      </c>
      <c r="AE63" s="1" t="n">
        <f aca="false">90-AD63</f>
        <v>29.3120362509401</v>
      </c>
      <c r="AF63" s="1" t="n">
        <f aca="false">IF(AE63&gt;85,0,IF(AE63&gt;5,58.1/TAN(RADIANS(AE63))-0.07/POWER(TAN(RADIANS(AE63)),3)+0.000086/POWER(TAN(RADIANS(AE63)),5),IF(AE63&gt;-0.575,1735+AE63*(-518.2+AE63*(103.4+AE63*(-12.79+AE63*0.711))),-20.772/TAN(RADIANS(AE63)))))/3600</f>
        <v>0.0286355734014518</v>
      </c>
      <c r="AG63" s="1" t="n">
        <f aca="false">AE63+AF63</f>
        <v>29.3406718243416</v>
      </c>
      <c r="AH63" s="1" t="n">
        <f aca="false">IF(AC63&gt;0,MOD(DEGREES(ACOS(((SIN(RADIANS($B$2))*COS(RADIANS(AD63)))-SIN(RADIANS(T63)))/(COS(RADIANS($B$2))*SIN(RADIANS(AD63)))))+180,360),MOD(540-DEGREES(ACOS(((SIN(RADIANS($B$2))*COS(RADIANS(AD63)))-SIN(RADIANS(T63)))/(COS(RADIANS($B$2))*SIN(RADIANS(AD63))))),360))</f>
        <v>157.932808425514</v>
      </c>
    </row>
    <row r="64" customFormat="false" ht="15" hidden="false" customHeight="false" outlineLevel="0" collapsed="false">
      <c r="D64" s="5" t="n">
        <f aca="false">D63+1</f>
        <v>46085</v>
      </c>
      <c r="E64" s="6" t="n">
        <f aca="false">$B$5</f>
        <v>0.5</v>
      </c>
      <c r="F64" s="7" t="n">
        <f aca="false">D64+2415018.5+E64-$B$4/24</f>
        <v>2461103.95833333</v>
      </c>
      <c r="G64" s="8" t="n">
        <f aca="false">(F64-2451545)/36525</f>
        <v>0.261710015970801</v>
      </c>
      <c r="I64" s="1" t="n">
        <f aca="false">MOD(280.46646+G64*(36000.76983+G64*0.0003032),360)</f>
        <v>342.228527937226</v>
      </c>
      <c r="J64" s="1" t="n">
        <f aca="false">357.52911+G64*(35999.05029-0.0001537*G64)</f>
        <v>9778.84112580231</v>
      </c>
      <c r="K64" s="1" t="n">
        <f aca="false">0.016708634-G64*(0.000042037+0.0000001267*G64)</f>
        <v>0.0166976238181055</v>
      </c>
      <c r="L64" s="1" t="n">
        <f aca="false">SIN(RADIANS(J64))*(1.914602-G64*(0.004817+0.000014*G64))+SIN(RADIANS(2*J64))*(0.019993-0.000101*G64)+SIN(RADIANS(3*J64))*0.000289</f>
        <v>1.6550126681537</v>
      </c>
      <c r="M64" s="1" t="n">
        <f aca="false">I64+L64</f>
        <v>343.88354060538</v>
      </c>
      <c r="N64" s="1" t="n">
        <f aca="false">J64+L64</f>
        <v>9780.49613847046</v>
      </c>
      <c r="O64" s="1" t="n">
        <f aca="false">(1.000001018*(1-K64*K64))/(1+K64*COS(RADIANS(N64)))</f>
        <v>0.991568260840268</v>
      </c>
      <c r="P64" s="1" t="n">
        <f aca="false">M64-0.00569-0.00478*SIN(RADIANS(125.04-1934.136*G64))</f>
        <v>343.879574718062</v>
      </c>
      <c r="Q64" s="1" t="n">
        <f aca="false">23+(26+((21.448-G64*(46.815+G64*(0.00059-G64*0.001813))))/60)/60</f>
        <v>23.4358877882473</v>
      </c>
      <c r="R64" s="1" t="n">
        <f aca="false">Q64+0.00256*COS(RADIANS(125.04-1934.136*G64))</f>
        <v>23.4382754607892</v>
      </c>
      <c r="S64" s="1" t="n">
        <f aca="false">DEGREES(ATAN2(COS(RADIANS(P64)),COS(RADIANS(R64))*SIN(RADIANS(P64))))</f>
        <v>-14.8515411179313</v>
      </c>
      <c r="T64" s="1" t="n">
        <f aca="false">DEGREES(ASIN(SIN(RADIANS(R64))*SIN(RADIANS(P64))))</f>
        <v>-6.34074670243936</v>
      </c>
      <c r="U64" s="1" t="n">
        <f aca="false">TAN(RADIANS(R64/2))*TAN(RADIANS(R64/2))</f>
        <v>0.0430306938055439</v>
      </c>
      <c r="V64" s="1" t="n">
        <f aca="false">4*DEGREES(U64*SIN(2*RADIANS(I64))-2*K64*SIN(RADIANS(J64))+4*K64*U64*SIN(RADIANS(J64))*COS(2*RADIANS(I64))-0.5*U64*U64*SIN(4*RADIANS(I64))-1.25*K64*K64*SIN(2*RADIANS(J64)))</f>
        <v>-11.6937068649383</v>
      </c>
      <c r="W64" s="1" t="n">
        <f aca="false">DEGREES(ACOS(COS(RADIANS(90.833))/(COS(RADIANS($B$2))*COS(RADIANS(T64)))-TAN(RADIANS($B$2))*TAN(RADIANS(T64))))</f>
        <v>83.2826530273289</v>
      </c>
      <c r="X64" s="6" t="n">
        <f aca="false">(720-4*$B$3-V64+$B$4*60)/1440</f>
        <v>0.553350574211763</v>
      </c>
      <c r="Y64" s="6" t="n">
        <f aca="false">(X64*1440-W64*4)/1440</f>
        <v>0.322009871358071</v>
      </c>
      <c r="Z64" s="6" t="n">
        <f aca="false">(X64*1440+W64*4)/1440</f>
        <v>0.784691277065454</v>
      </c>
      <c r="AA64" s="1" t="n">
        <f aca="false">8*W64</f>
        <v>666.261224218631</v>
      </c>
      <c r="AB64" s="1" t="n">
        <f aca="false">MOD(E64*1440+V64+4*$B$3-60*$B$4,1440)</f>
        <v>643.175173135062</v>
      </c>
      <c r="AC64" s="1" t="n">
        <f aca="false">IF(AB64/4&lt;0,AB64/4+180,AB64/4-180)</f>
        <v>-19.2062067162346</v>
      </c>
      <c r="AD64" s="1" t="n">
        <f aca="false">DEGREES(ACOS(SIN(RADIANS($B$2))*SIN(RADIANS(T64))+COS(RADIANS($B$2))*COS(RADIANS(T64))*COS(RADIANS(AC64))))</f>
        <v>60.301446535297</v>
      </c>
      <c r="AE64" s="1" t="n">
        <f aca="false">90-AD64</f>
        <v>29.698553464703</v>
      </c>
      <c r="AF64" s="1" t="n">
        <f aca="false">IF(AE64&gt;85,0,IF(AE64&gt;5,58.1/TAN(RADIANS(AE64))-0.07/POWER(TAN(RADIANS(AE64)),3)+0.000086/POWER(TAN(RADIANS(AE64)),5),IF(AE64&gt;-0.575,1735+AE64*(-518.2+AE64*(103.4+AE64*(-12.79+AE64*0.711))),-20.772/TAN(RADIANS(AE64)))))/3600</f>
        <v>0.0281917411343746</v>
      </c>
      <c r="AG64" s="1" t="n">
        <f aca="false">AE64+AF64</f>
        <v>29.7267452058373</v>
      </c>
      <c r="AH64" s="1" t="n">
        <f aca="false">IF(AC64&gt;0,MOD(DEGREES(ACOS(((SIN(RADIANS($B$2))*COS(RADIANS(AD64)))-SIN(RADIANS(T64)))/(COS(RADIANS($B$2))*SIN(RADIANS(AD64)))))+180,360),MOD(540-DEGREES(ACOS(((SIN(RADIANS($B$2))*COS(RADIANS(AD64)))-SIN(RADIANS(T64)))/(COS(RADIANS($B$2))*SIN(RADIANS(AD64))))),360))</f>
        <v>157.889208806424</v>
      </c>
    </row>
    <row r="65" customFormat="false" ht="15" hidden="false" customHeight="false" outlineLevel="0" collapsed="false">
      <c r="D65" s="5" t="n">
        <f aca="false">D64+1</f>
        <v>46086</v>
      </c>
      <c r="E65" s="6" t="n">
        <f aca="false">$B$5</f>
        <v>0.5</v>
      </c>
      <c r="F65" s="7" t="n">
        <f aca="false">D65+2415018.5+E65-$B$4/24</f>
        <v>2461104.95833333</v>
      </c>
      <c r="G65" s="8" t="n">
        <f aca="false">(F65-2451545)/36525</f>
        <v>0.261737394478672</v>
      </c>
      <c r="I65" s="1" t="n">
        <f aca="false">MOD(280.46646+G65*(36000.76983+G65*0.0003032),360)</f>
        <v>343.214175301735</v>
      </c>
      <c r="J65" s="1" t="n">
        <f aca="false">357.52911+G65*(35999.05029-0.0001537*G65)</f>
        <v>9779.82672608183</v>
      </c>
      <c r="K65" s="1" t="n">
        <f aca="false">0.016708634-G65*(0.000042037+0.0000001267*G65)</f>
        <v>0.0166976226653794</v>
      </c>
      <c r="L65" s="1" t="n">
        <f aca="false">SIN(RADIANS(J65))*(1.914602-G65*(0.004817+0.000014*G65))+SIN(RADIANS(2*J65))*(0.019993-0.000101*G65)+SIN(RADIANS(3*J65))*0.000289</f>
        <v>1.67145476946231</v>
      </c>
      <c r="M65" s="1" t="n">
        <f aca="false">I65+L65</f>
        <v>344.885630071197</v>
      </c>
      <c r="N65" s="1" t="n">
        <f aca="false">J65+L65</f>
        <v>9781.4981808513</v>
      </c>
      <c r="O65" s="1" t="n">
        <f aca="false">(1.000001018*(1-K65*K65))/(1+K65*COS(RADIANS(N65)))</f>
        <v>0.991819505502443</v>
      </c>
      <c r="P65" s="1" t="n">
        <f aca="false">M65-0.00569-0.00478*SIN(RADIANS(125.04-1934.136*G65))</f>
        <v>344.881668303519</v>
      </c>
      <c r="Q65" s="1" t="n">
        <f aca="false">23+(26+((21.448-G65*(46.815+G65*(0.00059-G65*0.001813))))/60)/60</f>
        <v>23.4358874322131</v>
      </c>
      <c r="R65" s="1" t="n">
        <f aca="false">Q65+0.00256*COS(RADIANS(125.04-1934.136*G65))</f>
        <v>23.4382742503369</v>
      </c>
      <c r="S65" s="1" t="n">
        <f aca="false">DEGREES(ATAN2(COS(RADIANS(P65)),COS(RADIANS(R65))*SIN(RADIANS(P65))))</f>
        <v>-13.9214604338755</v>
      </c>
      <c r="T65" s="1" t="n">
        <f aca="false">DEGREES(ASIN(SIN(RADIANS(R65))*SIN(RADIANS(P65))))</f>
        <v>-5.95465602527017</v>
      </c>
      <c r="U65" s="1" t="n">
        <f aca="false">TAN(RADIANS(R65/2))*TAN(RADIANS(R65/2))</f>
        <v>0.0430306892345431</v>
      </c>
      <c r="V65" s="1" t="n">
        <f aca="false">4*DEGREES(U65*SIN(2*RADIANS(I65))-2*K65*SIN(RADIANS(J65))+4*K65*U65*SIN(RADIANS(J65))*COS(2*RADIANS(I65))-0.5*U65*U65*SIN(4*RADIANS(I65))-1.25*K65*K65*SIN(2*RADIANS(J65)))</f>
        <v>-11.4695021963293</v>
      </c>
      <c r="W65" s="1" t="n">
        <f aca="false">DEGREES(ACOS(COS(RADIANS(90.833))/(COS(RADIANS($B$2))*COS(RADIANS(T65)))-TAN(RADIANS($B$2))*TAN(RADIANS(T65))))</f>
        <v>83.7788703392596</v>
      </c>
      <c r="X65" s="6" t="n">
        <f aca="false">(720-4*$B$3-V65+$B$4*60)/1440</f>
        <v>0.553194876525229</v>
      </c>
      <c r="Y65" s="6" t="n">
        <f aca="false">(X65*1440-W65*4)/1440</f>
        <v>0.320475792249508</v>
      </c>
      <c r="Z65" s="6" t="n">
        <f aca="false">(X65*1440+W65*4)/1440</f>
        <v>0.78591396080095</v>
      </c>
      <c r="AA65" s="1" t="n">
        <f aca="false">8*W65</f>
        <v>670.230962714076</v>
      </c>
      <c r="AB65" s="1" t="n">
        <f aca="false">MOD(E65*1440+V65+4*$B$3-60*$B$4,1440)</f>
        <v>643.399377803671</v>
      </c>
      <c r="AC65" s="1" t="n">
        <f aca="false">IF(AB65/4&lt;0,AB65/4+180,AB65/4-180)</f>
        <v>-19.1501555490823</v>
      </c>
      <c r="AD65" s="1" t="n">
        <f aca="false">DEGREES(ACOS(SIN(RADIANS($B$2))*SIN(RADIANS(T65))+COS(RADIANS($B$2))*COS(RADIANS(T65))*COS(RADIANS(AC65))))</f>
        <v>59.9130717918702</v>
      </c>
      <c r="AE65" s="1" t="n">
        <f aca="false">90-AD65</f>
        <v>30.0869282081298</v>
      </c>
      <c r="AF65" s="1" t="n">
        <f aca="false">IF(AE65&gt;85,0,IF(AE65&gt;5,58.1/TAN(RADIANS(AE65))-0.07/POWER(TAN(RADIANS(AE65)),3)+0.000086/POWER(TAN(RADIANS(AE65)),5),IF(AE65&gt;-0.575,1735+AE65*(-518.2+AE65*(103.4+AE65*(-12.79+AE65*0.711))),-20.772/TAN(RADIANS(AE65)))))/3600</f>
        <v>0.0277560747219024</v>
      </c>
      <c r="AG65" s="1" t="n">
        <f aca="false">AE65+AF65</f>
        <v>30.1146842828517</v>
      </c>
      <c r="AH65" s="1" t="n">
        <f aca="false">IF(AC65&gt;0,MOD(DEGREES(ACOS(((SIN(RADIANS($B$2))*COS(RADIANS(AD65)))-SIN(RADIANS(T65)))/(COS(RADIANS($B$2))*SIN(RADIANS(AD65)))))+180,360),MOD(540-DEGREES(ACOS(((SIN(RADIANS($B$2))*COS(RADIANS(AD65)))-SIN(RADIANS(T65)))/(COS(RADIANS($B$2))*SIN(RADIANS(AD65))))),360))</f>
        <v>157.847036314579</v>
      </c>
    </row>
    <row r="66" customFormat="false" ht="15" hidden="false" customHeight="false" outlineLevel="0" collapsed="false">
      <c r="D66" s="5" t="n">
        <f aca="false">D65+1</f>
        <v>46087</v>
      </c>
      <c r="E66" s="6" t="n">
        <f aca="false">$B$5</f>
        <v>0.5</v>
      </c>
      <c r="F66" s="7" t="n">
        <f aca="false">D66+2415018.5+E66-$B$4/24</f>
        <v>2461105.95833333</v>
      </c>
      <c r="G66" s="8" t="n">
        <f aca="false">(F66-2451545)/36525</f>
        <v>0.261764772986543</v>
      </c>
      <c r="I66" s="1" t="n">
        <f aca="false">MOD(280.46646+G66*(36000.76983+G66*0.0003032),360)</f>
        <v>344.199822666245</v>
      </c>
      <c r="J66" s="1" t="n">
        <f aca="false">357.52911+G66*(35999.05029-0.0001537*G66)</f>
        <v>9780.81232636135</v>
      </c>
      <c r="K66" s="1" t="n">
        <f aca="false">0.016708634-G66*(0.000042037+0.0000001267*G66)</f>
        <v>0.0166976215126531</v>
      </c>
      <c r="L66" s="1" t="n">
        <f aca="false">SIN(RADIANS(J66))*(1.914602-G66*(0.004817+0.000014*G66))+SIN(RADIANS(2*J66))*(0.019993-0.000101*G66)+SIN(RADIANS(3*J66))*0.000289</f>
        <v>1.68738687657908</v>
      </c>
      <c r="M66" s="1" t="n">
        <f aca="false">I66+L66</f>
        <v>345.887209542824</v>
      </c>
      <c r="N66" s="1" t="n">
        <f aca="false">J66+L66</f>
        <v>9782.49971323793</v>
      </c>
      <c r="O66" s="1" t="n">
        <f aca="false">(1.000001018*(1-K66*K66))/(1+K66*COS(RADIANS(N66)))</f>
        <v>0.992073146892349</v>
      </c>
      <c r="P66" s="1" t="n">
        <f aca="false">M66-0.00569-0.00478*SIN(RADIANS(125.04-1934.136*G66))</f>
        <v>345.883251893309</v>
      </c>
      <c r="Q66" s="1" t="n">
        <f aca="false">23+(26+((21.448-G66*(46.815+G66*(0.00059-G66*0.001813))))/60)/60</f>
        <v>23.4358870761789</v>
      </c>
      <c r="R66" s="1" t="n">
        <f aca="false">Q66+0.00256*COS(RADIANS(125.04-1934.136*G66))</f>
        <v>23.4382730378458</v>
      </c>
      <c r="S66" s="1" t="n">
        <f aca="false">DEGREES(ATAN2(COS(RADIANS(P66)),COS(RADIANS(R66))*SIN(RADIANS(P66))))</f>
        <v>-12.9931612009294</v>
      </c>
      <c r="T66" s="1" t="n">
        <f aca="false">DEGREES(ASIN(SIN(RADIANS(R66))*SIN(RADIANS(P66))))</f>
        <v>-5.56720743962642</v>
      </c>
      <c r="U66" s="1" t="n">
        <f aca="false">TAN(RADIANS(R66/2))*TAN(RADIANS(R66/2))</f>
        <v>0.0430306846558436</v>
      </c>
      <c r="V66" s="1" t="n">
        <f aca="false">4*DEGREES(U66*SIN(2*RADIANS(I66))-2*K66*SIN(RADIANS(J66))+4*K66*U66*SIN(RADIANS(J66))*COS(2*RADIANS(I66))-0.5*U66*U66*SIN(4*RADIANS(I66))-1.25*K66*K66*SIN(2*RADIANS(J66)))</f>
        <v>-11.2382133953241</v>
      </c>
      <c r="W66" s="1" t="n">
        <f aca="false">DEGREES(ACOS(COS(RADIANS(90.833))/(COS(RADIANS($B$2))*COS(RADIANS(T66)))-TAN(RADIANS($B$2))*TAN(RADIANS(T66))))</f>
        <v>84.2757246113059</v>
      </c>
      <c r="X66" s="6" t="n">
        <f aca="false">(720-4*$B$3-V66+$B$4*60)/1440</f>
        <v>0.553034259302308</v>
      </c>
      <c r="Y66" s="6" t="n">
        <f aca="false">(X66*1440-W66*4)/1440</f>
        <v>0.318935024270903</v>
      </c>
      <c r="Z66" s="6" t="n">
        <f aca="false">(X66*1440+W66*4)/1440</f>
        <v>0.787133494333714</v>
      </c>
      <c r="AA66" s="1" t="n">
        <f aca="false">8*W66</f>
        <v>674.205796890447</v>
      </c>
      <c r="AB66" s="1" t="n">
        <f aca="false">MOD(E66*1440+V66+4*$B$3-60*$B$4,1440)</f>
        <v>643.630666604676</v>
      </c>
      <c r="AC66" s="1" t="n">
        <f aca="false">IF(AB66/4&lt;0,AB66/4+180,AB66/4-180)</f>
        <v>-19.092333348831</v>
      </c>
      <c r="AD66" s="1" t="n">
        <f aca="false">DEGREES(ACOS(SIN(RADIANS($B$2))*SIN(RADIANS(T66))+COS(RADIANS($B$2))*COS(RADIANS(T66))*COS(RADIANS(AC66))))</f>
        <v>59.522963003465</v>
      </c>
      <c r="AE66" s="1" t="n">
        <f aca="false">90-AD66</f>
        <v>30.477036996535</v>
      </c>
      <c r="AF66" s="1" t="n">
        <f aca="false">IF(AE66&gt;85,0,IF(AE66&gt;5,58.1/TAN(RADIANS(AE66))-0.07/POWER(TAN(RADIANS(AE66)),3)+0.000086/POWER(TAN(RADIANS(AE66)),5),IF(AE66&gt;-0.575,1735+AE66*(-518.2+AE66*(103.4+AE66*(-12.79+AE66*0.711))),-20.772/TAN(RADIANS(AE66)))))/3600</f>
        <v>0.0273284625596745</v>
      </c>
      <c r="AG66" s="1" t="n">
        <f aca="false">AE66+AF66</f>
        <v>30.5043654590946</v>
      </c>
      <c r="AH66" s="1" t="n">
        <f aca="false">IF(AC66&gt;0,MOD(DEGREES(ACOS(((SIN(RADIANS($B$2))*COS(RADIANS(AD66)))-SIN(RADIANS(T66)))/(COS(RADIANS($B$2))*SIN(RADIANS(AD66)))))+180,360),MOD(540-DEGREES(ACOS(((SIN(RADIANS($B$2))*COS(RADIANS(AD66)))-SIN(RADIANS(T66)))/(COS(RADIANS($B$2))*SIN(RADIANS(AD66))))),360))</f>
        <v>157.806238104864</v>
      </c>
    </row>
    <row r="67" customFormat="false" ht="15" hidden="false" customHeight="false" outlineLevel="0" collapsed="false">
      <c r="D67" s="5" t="n">
        <f aca="false">D66+1</f>
        <v>46088</v>
      </c>
      <c r="E67" s="6" t="n">
        <f aca="false">$B$5</f>
        <v>0.5</v>
      </c>
      <c r="F67" s="7" t="n">
        <f aca="false">D67+2415018.5+E67-$B$4/24</f>
        <v>2461106.95833333</v>
      </c>
      <c r="G67" s="8" t="n">
        <f aca="false">(F67-2451545)/36525</f>
        <v>0.261792151494415</v>
      </c>
      <c r="I67" s="1" t="n">
        <f aca="false">MOD(280.46646+G67*(36000.76983+G67*0.0003032),360)</f>
        <v>345.185470030756</v>
      </c>
      <c r="J67" s="1" t="n">
        <f aca="false">357.52911+G67*(35999.05029-0.0001537*G67)</f>
        <v>9781.79792664088</v>
      </c>
      <c r="K67" s="1" t="n">
        <f aca="false">0.016708634-G67*(0.000042037+0.0000001267*G67)</f>
        <v>0.0166976203599266</v>
      </c>
      <c r="L67" s="1" t="n">
        <f aca="false">SIN(RADIANS(J67))*(1.914602-G67*(0.004817+0.000014*G67))+SIN(RADIANS(2*J67))*(0.019993-0.000101*G67)+SIN(RADIANS(3*J67))*0.000289</f>
        <v>1.70280462126832</v>
      </c>
      <c r="M67" s="1" t="n">
        <f aca="false">I67+L67</f>
        <v>346.888274652024</v>
      </c>
      <c r="N67" s="1" t="n">
        <f aca="false">J67+L67</f>
        <v>9783.50073126214</v>
      </c>
      <c r="O67" s="1" t="n">
        <f aca="false">(1.000001018*(1-K67*K67))/(1+K67*COS(RADIANS(N67)))</f>
        <v>0.992329106305524</v>
      </c>
      <c r="P67" s="1" t="n">
        <f aca="false">M67-0.00569-0.00478*SIN(RADIANS(125.04-1934.136*G67))</f>
        <v>346.884321119192</v>
      </c>
      <c r="Q67" s="1" t="n">
        <f aca="false">23+(26+((21.448-G67*(46.815+G67*(0.00059-G67*0.001813))))/60)/60</f>
        <v>23.4358867201447</v>
      </c>
      <c r="R67" s="1" t="n">
        <f aca="false">Q67+0.00256*COS(RADIANS(125.04-1934.136*G67))</f>
        <v>23.4382718233167</v>
      </c>
      <c r="S67" s="1" t="n">
        <f aca="false">DEGREES(ATAN2(COS(RADIANS(P67)),COS(RADIANS(R67))*SIN(RADIANS(P67))))</f>
        <v>-12.0665629515163</v>
      </c>
      <c r="T67" s="1" t="n">
        <f aca="false">DEGREES(ASIN(SIN(RADIANS(R67))*SIN(RADIANS(P67))))</f>
        <v>-5.17850869580321</v>
      </c>
      <c r="U67" s="1" t="n">
        <f aca="false">TAN(RADIANS(R67/2))*TAN(RADIANS(R67/2))</f>
        <v>0.0430306800694481</v>
      </c>
      <c r="V67" s="1" t="n">
        <f aca="false">4*DEGREES(U67*SIN(2*RADIANS(I67))-2*K67*SIN(RADIANS(J67))+4*K67*U67*SIN(RADIANS(J67))*COS(2*RADIANS(I67))-0.5*U67*U67*SIN(4*RADIANS(I67))-1.25*K67*K67*SIN(2*RADIANS(J67)))</f>
        <v>-11.0001723319856</v>
      </c>
      <c r="W67" s="1" t="n">
        <f aca="false">DEGREES(ACOS(COS(RADIANS(90.833))/(COS(RADIANS($B$2))*COS(RADIANS(T67)))-TAN(RADIANS($B$2))*TAN(RADIANS(T67))))</f>
        <v>84.7731538467069</v>
      </c>
      <c r="X67" s="6" t="n">
        <f aca="false">(720-4*$B$3-V67+$B$4*60)/1440</f>
        <v>0.552868953008323</v>
      </c>
      <c r="Y67" s="6" t="n">
        <f aca="false">(X67*1440-W67*4)/1440</f>
        <v>0.317387970100804</v>
      </c>
      <c r="Z67" s="6" t="n">
        <f aca="false">(X67*1440+W67*4)/1440</f>
        <v>0.788349935915843</v>
      </c>
      <c r="AA67" s="1" t="n">
        <f aca="false">8*W67</f>
        <v>678.185230773656</v>
      </c>
      <c r="AB67" s="1" t="n">
        <f aca="false">MOD(E67*1440+V67+4*$B$3-60*$B$4,1440)</f>
        <v>643.868707668014</v>
      </c>
      <c r="AC67" s="1" t="n">
        <f aca="false">IF(AB67/4&lt;0,AB67/4+180,AB67/4-180)</f>
        <v>-19.0328230829964</v>
      </c>
      <c r="AD67" s="1" t="n">
        <f aca="false">DEGREES(ACOS(SIN(RADIANS($B$2))*SIN(RADIANS(T67))+COS(RADIANS($B$2))*COS(RADIANS(T67))*COS(RADIANS(AC67))))</f>
        <v>59.1312435146985</v>
      </c>
      <c r="AE67" s="1" t="n">
        <f aca="false">90-AD67</f>
        <v>30.8687564853015</v>
      </c>
      <c r="AF67" s="1" t="n">
        <f aca="false">IF(AE67&gt;85,0,IF(AE67&gt;5,58.1/TAN(RADIANS(AE67))-0.07/POWER(TAN(RADIANS(AE67)),3)+0.000086/POWER(TAN(RADIANS(AE67)),5),IF(AE67&gt;-0.575,1735+AE67*(-518.2+AE67*(103.4+AE67*(-12.79+AE67*0.711))),-20.772/TAN(RADIANS(AE67)))))/3600</f>
        <v>0.0269087899273648</v>
      </c>
      <c r="AG67" s="1" t="n">
        <f aca="false">AE67+AF67</f>
        <v>30.8956652752289</v>
      </c>
      <c r="AH67" s="1" t="n">
        <f aca="false">IF(AC67&gt;0,MOD(DEGREES(ACOS(((SIN(RADIANS($B$2))*COS(RADIANS(AD67)))-SIN(RADIANS(T67)))/(COS(RADIANS($B$2))*SIN(RADIANS(AD67)))))+180,360),MOD(540-DEGREES(ACOS(((SIN(RADIANS($B$2))*COS(RADIANS(AD67)))-SIN(RADIANS(T67)))/(COS(RADIANS($B$2))*SIN(RADIANS(AD67))))),360))</f>
        <v>157.766759339051</v>
      </c>
    </row>
    <row r="68" customFormat="false" ht="15" hidden="false" customHeight="false" outlineLevel="0" collapsed="false">
      <c r="D68" s="5" t="n">
        <f aca="false">D67+1</f>
        <v>46089</v>
      </c>
      <c r="E68" s="6" t="n">
        <f aca="false">$B$5</f>
        <v>0.5</v>
      </c>
      <c r="F68" s="7" t="n">
        <f aca="false">D68+2415018.5+E68-$B$4/24</f>
        <v>2461107.95833333</v>
      </c>
      <c r="G68" s="8" t="n">
        <f aca="false">(F68-2451545)/36525</f>
        <v>0.261819530002286</v>
      </c>
      <c r="I68" s="1" t="n">
        <f aca="false">MOD(280.46646+G68*(36000.76983+G68*0.0003032),360)</f>
        <v>346.171117395268</v>
      </c>
      <c r="J68" s="1" t="n">
        <f aca="false">357.52911+G68*(35999.05029-0.0001537*G68)</f>
        <v>9782.7835269204</v>
      </c>
      <c r="K68" s="1" t="n">
        <f aca="false">0.016708634-G68*(0.000042037+0.0000001267*G68)</f>
        <v>0.0166976192071999</v>
      </c>
      <c r="L68" s="1" t="n">
        <f aca="false">SIN(RADIANS(J68))*(1.914602-G68*(0.004817+0.000014*G68))+SIN(RADIANS(2*J68))*(0.019993-0.000101*G68)+SIN(RADIANS(3*J68))*0.000289</f>
        <v>1.71770380527777</v>
      </c>
      <c r="M68" s="1" t="n">
        <f aca="false">I68+L68</f>
        <v>347.888821200546</v>
      </c>
      <c r="N68" s="1" t="n">
        <f aca="false">J68+L68</f>
        <v>9784.50123072568</v>
      </c>
      <c r="O68" s="1" t="n">
        <f aca="false">(1.000001018*(1-K68*K68))/(1+K68*COS(RADIANS(N68)))</f>
        <v>0.992587304439638</v>
      </c>
      <c r="P68" s="1" t="n">
        <f aca="false">M68-0.00569-0.00478*SIN(RADIANS(125.04-1934.136*G68))</f>
        <v>347.884871782913</v>
      </c>
      <c r="Q68" s="1" t="n">
        <f aca="false">23+(26+((21.448-G68*(46.815+G68*(0.00059-G68*0.001813))))/60)/60</f>
        <v>23.4358863641105</v>
      </c>
      <c r="R68" s="1" t="n">
        <f aca="false">Q68+0.00256*COS(RADIANS(125.04-1934.136*G68))</f>
        <v>23.4382706067503</v>
      </c>
      <c r="S68" s="1" t="n">
        <f aca="false">DEGREES(ATAN2(COS(RADIANS(P68)),COS(RADIANS(R68))*SIN(RADIANS(P68))))</f>
        <v>-11.141584444256</v>
      </c>
      <c r="T68" s="1" t="n">
        <f aca="false">DEGREES(ASIN(SIN(RADIANS(R68))*SIN(RADIANS(P68))))</f>
        <v>-4.78866703008723</v>
      </c>
      <c r="U68" s="1" t="n">
        <f aca="false">TAN(RADIANS(R68/2))*TAN(RADIANS(R68/2))</f>
        <v>0.0430306754753596</v>
      </c>
      <c r="V68" s="1" t="n">
        <f aca="false">4*DEGREES(U68*SIN(2*RADIANS(I68))-2*K68*SIN(RADIANS(J68))+4*K68*U68*SIN(RADIANS(J68))*COS(2*RADIANS(I68))-0.5*U68*U68*SIN(4*RADIANS(I68))-1.25*K68*K68*SIN(2*RADIANS(J68)))</f>
        <v>-10.7557133848775</v>
      </c>
      <c r="W68" s="1" t="n">
        <f aca="false">DEGREES(ACOS(COS(RADIANS(90.833))/(COS(RADIANS($B$2))*COS(RADIANS(T68)))-TAN(RADIANS($B$2))*TAN(RADIANS(T68))))</f>
        <v>85.2710985238637</v>
      </c>
      <c r="X68" s="6" t="n">
        <f aca="false">(720-4*$B$3-V68+$B$4*60)/1440</f>
        <v>0.552699189850609</v>
      </c>
      <c r="Y68" s="6" t="n">
        <f aca="false">(X68*1440-W68*4)/1440</f>
        <v>0.315835027284321</v>
      </c>
      <c r="Z68" s="6" t="n">
        <f aca="false">(X68*1440+W68*4)/1440</f>
        <v>0.789563352416897</v>
      </c>
      <c r="AA68" s="1" t="n">
        <f aca="false">8*W68</f>
        <v>682.168788190909</v>
      </c>
      <c r="AB68" s="1" t="n">
        <f aca="false">MOD(E68*1440+V68+4*$B$3-60*$B$4,1440)</f>
        <v>644.113166615123</v>
      </c>
      <c r="AC68" s="1" t="n">
        <f aca="false">IF(AB68/4&lt;0,AB68/4+180,AB68/4-180)</f>
        <v>-18.9717083462194</v>
      </c>
      <c r="AD68" s="1" t="n">
        <f aca="false">DEGREES(ACOS(SIN(RADIANS($B$2))*SIN(RADIANS(T68))+COS(RADIANS($B$2))*COS(RADIANS(T68))*COS(RADIANS(AC68))))</f>
        <v>58.7380365008437</v>
      </c>
      <c r="AE68" s="1" t="n">
        <f aca="false">90-AD68</f>
        <v>31.2619634991563</v>
      </c>
      <c r="AF68" s="1" t="n">
        <f aca="false">IF(AE68&gt;85,0,IF(AE68&gt;5,58.1/TAN(RADIANS(AE68))-0.07/POWER(TAN(RADIANS(AE68)),3)+0.000086/POWER(TAN(RADIANS(AE68)),5),IF(AE68&gt;-0.575,1735+AE68*(-518.2+AE68*(103.4+AE68*(-12.79+AE68*0.711))),-20.772/TAN(RADIANS(AE68)))))/3600</f>
        <v>0.0264969395540566</v>
      </c>
      <c r="AG68" s="1" t="n">
        <f aca="false">AE68+AF68</f>
        <v>31.2884604387103</v>
      </c>
      <c r="AH68" s="1" t="n">
        <f aca="false">IF(AC68&gt;0,MOD(DEGREES(ACOS(((SIN(RADIANS($B$2))*COS(RADIANS(AD68)))-SIN(RADIANS(T68)))/(COS(RADIANS($B$2))*SIN(RADIANS(AD68)))))+180,360),MOD(540-DEGREES(ACOS(((SIN(RADIANS($B$2))*COS(RADIANS(AD68)))-SIN(RADIANS(T68)))/(COS(RADIANS($B$2))*SIN(RADIANS(AD68))))),360))</f>
        <v>157.7285432427</v>
      </c>
    </row>
    <row r="69" customFormat="false" ht="15" hidden="false" customHeight="false" outlineLevel="0" collapsed="false">
      <c r="D69" s="5" t="n">
        <f aca="false">D68+1</f>
        <v>46090</v>
      </c>
      <c r="E69" s="6" t="n">
        <f aca="false">$B$5</f>
        <v>0.5</v>
      </c>
      <c r="F69" s="7" t="n">
        <f aca="false">D69+2415018.5+E69-$B$4/24</f>
        <v>2461108.95833333</v>
      </c>
      <c r="G69" s="8" t="n">
        <f aca="false">(F69-2451545)/36525</f>
        <v>0.261846908510157</v>
      </c>
      <c r="I69" s="1" t="n">
        <f aca="false">MOD(280.46646+G69*(36000.76983+G69*0.0003032),360)</f>
        <v>347.156764759779</v>
      </c>
      <c r="J69" s="1" t="n">
        <f aca="false">357.52911+G69*(35999.05029-0.0001537*G69)</f>
        <v>9783.76912719992</v>
      </c>
      <c r="K69" s="1" t="n">
        <f aca="false">0.016708634-G69*(0.000042037+0.0000001267*G69)</f>
        <v>0.0166976180544731</v>
      </c>
      <c r="L69" s="1" t="n">
        <f aca="false">SIN(RADIANS(J69))*(1.914602-G69*(0.004817+0.000014*G69))+SIN(RADIANS(2*J69))*(0.019993-0.000101*G69)+SIN(RADIANS(3*J69))*0.000289</f>
        <v>1.73208040109794</v>
      </c>
      <c r="M69" s="1" t="n">
        <f aca="false">I69+L69</f>
        <v>348.888845160877</v>
      </c>
      <c r="N69" s="1" t="n">
        <f aca="false">J69+L69</f>
        <v>9785.50120760102</v>
      </c>
      <c r="O69" s="1" t="n">
        <f aca="false">(1.000001018*(1-K69*K69))/(1+K69*COS(RADIANS(N69)))</f>
        <v>0.992847661422125</v>
      </c>
      <c r="P69" s="1" t="n">
        <f aca="false">M69-0.00569-0.00478*SIN(RADIANS(125.04-1934.136*G69))</f>
        <v>348.884899856957</v>
      </c>
      <c r="Q69" s="1" t="n">
        <f aca="false">23+(26+((21.448-G69*(46.815+G69*(0.00059-G69*0.001813))))/60)/60</f>
        <v>23.4358860080763</v>
      </c>
      <c r="R69" s="1" t="n">
        <f aca="false">Q69+0.00256*COS(RADIANS(125.04-1934.136*G69))</f>
        <v>23.4382693881473</v>
      </c>
      <c r="S69" s="1" t="n">
        <f aca="false">DEGREES(ATAN2(COS(RADIANS(P69)),COS(RADIANS(R69))*SIN(RADIANS(P69))))</f>
        <v>-10.2181437379677</v>
      </c>
      <c r="T69" s="1" t="n">
        <f aca="false">DEGREES(ASIN(SIN(RADIANS(R69))*SIN(RADIANS(P69))))</f>
        <v>-4.39778916651158</v>
      </c>
      <c r="U69" s="1" t="n">
        <f aca="false">TAN(RADIANS(R69/2))*TAN(RADIANS(R69/2))</f>
        <v>0.0430306708735806</v>
      </c>
      <c r="V69" s="1" t="n">
        <f aca="false">4*DEGREES(U69*SIN(2*RADIANS(I69))-2*K69*SIN(RADIANS(J69))+4*K69*U69*SIN(RADIANS(J69))*COS(2*RADIANS(I69))-0.5*U69*U69*SIN(4*RADIANS(I69))-1.25*K69*K69*SIN(2*RADIANS(J69)))</f>
        <v>-10.5051730892116</v>
      </c>
      <c r="W69" s="1" t="n">
        <f aca="false">DEGREES(ACOS(COS(RADIANS(90.833))/(COS(RADIANS($B$2))*COS(RADIANS(T69)))-TAN(RADIANS($B$2))*TAN(RADIANS(T69))))</f>
        <v>85.7695014274867</v>
      </c>
      <c r="X69" s="6" t="n">
        <f aca="false">(720-4*$B$3-V69+$B$4*60)/1440</f>
        <v>0.552525203534175</v>
      </c>
      <c r="Y69" s="6" t="n">
        <f aca="false">(X69*1440-W69*4)/1440</f>
        <v>0.314276588457823</v>
      </c>
      <c r="Z69" s="6" t="n">
        <f aca="false">(X69*1440+W69*4)/1440</f>
        <v>0.790773818610527</v>
      </c>
      <c r="AA69" s="1" t="n">
        <f aca="false">8*W69</f>
        <v>686.156011419894</v>
      </c>
      <c r="AB69" s="1" t="n">
        <f aca="false">MOD(E69*1440+V69+4*$B$3-60*$B$4,1440)</f>
        <v>644.363706910788</v>
      </c>
      <c r="AC69" s="1" t="n">
        <f aca="false">IF(AB69/4&lt;0,AB69/4+180,AB69/4-180)</f>
        <v>-18.9090732723029</v>
      </c>
      <c r="AD69" s="1" t="n">
        <f aca="false">DEGREES(ACOS(SIN(RADIANS($B$2))*SIN(RADIANS(T69))+COS(RADIANS($B$2))*COS(RADIANS(T69))*COS(RADIANS(AC69))))</f>
        <v>58.3434649405333</v>
      </c>
      <c r="AE69" s="1" t="n">
        <f aca="false">90-AD69</f>
        <v>31.6565350594667</v>
      </c>
      <c r="AF69" s="1" t="n">
        <f aca="false">IF(AE69&gt;85,0,IF(AE69&gt;5,58.1/TAN(RADIANS(AE69))-0.07/POWER(TAN(RADIANS(AE69)),3)+0.000086/POWER(TAN(RADIANS(AE69)),5),IF(AE69&gt;-0.575,1735+AE69*(-518.2+AE69*(103.4+AE69*(-12.79+AE69*0.711))),-20.772/TAN(RADIANS(AE69)))))/3600</f>
        <v>0.0260927921380916</v>
      </c>
      <c r="AG69" s="1" t="n">
        <f aca="false">AE69+AF69</f>
        <v>31.6826278516048</v>
      </c>
      <c r="AH69" s="1" t="n">
        <f aca="false">IF(AC69&gt;0,MOD(DEGREES(ACOS(((SIN(RADIANS($B$2))*COS(RADIANS(AD69)))-SIN(RADIANS(T69)))/(COS(RADIANS($B$2))*SIN(RADIANS(AD69)))))+180,360),MOD(540-DEGREES(ACOS(((SIN(RADIANS($B$2))*COS(RADIANS(AD69)))-SIN(RADIANS(T69)))/(COS(RADIANS($B$2))*SIN(RADIANS(AD69))))),360))</f>
        <v>157.691531161407</v>
      </c>
    </row>
    <row r="70" customFormat="false" ht="15" hidden="false" customHeight="false" outlineLevel="0" collapsed="false">
      <c r="D70" s="5" t="n">
        <f aca="false">D69+1</f>
        <v>46091</v>
      </c>
      <c r="E70" s="6" t="n">
        <f aca="false">$B$5</f>
        <v>0.5</v>
      </c>
      <c r="F70" s="7" t="n">
        <f aca="false">D70+2415018.5+E70-$B$4/24</f>
        <v>2461109.95833333</v>
      </c>
      <c r="G70" s="8" t="n">
        <f aca="false">(F70-2451545)/36525</f>
        <v>0.261874287018028</v>
      </c>
      <c r="I70" s="1" t="n">
        <f aca="false">MOD(280.46646+G70*(36000.76983+G70*0.0003032),360)</f>
        <v>348.142412124291</v>
      </c>
      <c r="J70" s="1" t="n">
        <f aca="false">357.52911+G70*(35999.05029-0.0001537*G70)</f>
        <v>9784.75472747944</v>
      </c>
      <c r="K70" s="1" t="n">
        <f aca="false">0.016708634-G70*(0.000042037+0.0000001267*G70)</f>
        <v>0.016697616901746</v>
      </c>
      <c r="L70" s="1" t="n">
        <f aca="false">SIN(RADIANS(J70))*(1.914602-G70*(0.004817+0.000014*G70))+SIN(RADIANS(2*J70))*(0.019993-0.000101*G70)+SIN(RADIANS(3*J70))*0.000289</f>
        <v>1.74593055265107</v>
      </c>
      <c r="M70" s="1" t="n">
        <f aca="false">I70+L70</f>
        <v>349.888342676942</v>
      </c>
      <c r="N70" s="1" t="n">
        <f aca="false">J70+L70</f>
        <v>9786.50065803209</v>
      </c>
      <c r="O70" s="1" t="n">
        <f aca="false">(1.000001018*(1-K70*K70))/(1+K70*COS(RADIANS(N70)))</f>
        <v>0.993110096837867</v>
      </c>
      <c r="P70" s="1" t="n">
        <f aca="false">M70-0.00569-0.00478*SIN(RADIANS(125.04-1934.136*G70))</f>
        <v>349.884401485245</v>
      </c>
      <c r="Q70" s="1" t="n">
        <f aca="false">23+(26+((21.448-G70*(46.815+G70*(0.00059-G70*0.001813))))/60)/60</f>
        <v>23.4358856520421</v>
      </c>
      <c r="R70" s="1" t="n">
        <f aca="false">Q70+0.00256*COS(RADIANS(125.04-1934.136*G70))</f>
        <v>23.4382681675085</v>
      </c>
      <c r="S70" s="1" t="n">
        <f aca="false">DEGREES(ATAN2(COS(RADIANS(P70)),COS(RADIANS(R70))*SIN(RADIANS(P70))))</f>
        <v>-9.29615826378892</v>
      </c>
      <c r="T70" s="1" t="n">
        <f aca="false">DEGREES(ASIN(SIN(RADIANS(R70))*SIN(RADIANS(P70))))</f>
        <v>-4.00598131983199</v>
      </c>
      <c r="U70" s="1" t="n">
        <f aca="false">TAN(RADIANS(R70/2))*TAN(RADIANS(R70/2))</f>
        <v>0.0430306662641141</v>
      </c>
      <c r="V70" s="1" t="n">
        <f aca="false">4*DEGREES(U70*SIN(2*RADIANS(I70))-2*K70*SIN(RADIANS(J70))+4*K70*U70*SIN(RADIANS(J70))*COS(2*RADIANS(I70))-0.5*U70*U70*SIN(4*RADIANS(I70))-1.25*K70*K70*SIN(2*RADIANS(J70)))</f>
        <v>-10.2488897992753</v>
      </c>
      <c r="W70" s="1" t="n">
        <f aca="false">DEGREES(ACOS(COS(RADIANS(90.833))/(COS(RADIANS($B$2))*COS(RADIANS(T70)))-TAN(RADIANS($B$2))*TAN(RADIANS(T70))))</f>
        <v>86.2683074810744</v>
      </c>
      <c r="X70" s="6" t="n">
        <f aca="false">(720-4*$B$3-V70+$B$4*60)/1440</f>
        <v>0.552347229027275</v>
      </c>
      <c r="Y70" s="6" t="n">
        <f aca="false">(X70*1440-W70*4)/1440</f>
        <v>0.312713041579846</v>
      </c>
      <c r="Z70" s="6" t="n">
        <f aca="false">(X70*1440+W70*4)/1440</f>
        <v>0.791981416474703</v>
      </c>
      <c r="AA70" s="1" t="n">
        <f aca="false">8*W70</f>
        <v>690.146459848595</v>
      </c>
      <c r="AB70" s="1" t="n">
        <f aca="false">MOD(E70*1440+V70+4*$B$3-60*$B$4,1440)</f>
        <v>644.619990200725</v>
      </c>
      <c r="AC70" s="1" t="n">
        <f aca="false">IF(AB70/4&lt;0,AB70/4+180,AB70/4-180)</f>
        <v>-18.8450024498189</v>
      </c>
      <c r="AD70" s="1" t="n">
        <f aca="false">DEGREES(ACOS(SIN(RADIANS($B$2))*SIN(RADIANS(T70))+COS(RADIANS($B$2))*COS(RADIANS(T70))*COS(RADIANS(AC70))))</f>
        <v>57.9476515904028</v>
      </c>
      <c r="AE70" s="1" t="n">
        <f aca="false">90-AD70</f>
        <v>32.0523484095972</v>
      </c>
      <c r="AF70" s="1" t="n">
        <f aca="false">IF(AE70&gt;85,0,IF(AE70&gt;5,58.1/TAN(RADIANS(AE70))-0.07/POWER(TAN(RADIANS(AE70)),3)+0.000086/POWER(TAN(RADIANS(AE70)),5),IF(AE70&gt;-0.575,1735+AE70*(-518.2+AE70*(103.4+AE70*(-12.79+AE70*0.711))),-20.772/TAN(RADIANS(AE70)))))/3600</f>
        <v>0.025696226824057</v>
      </c>
      <c r="AG70" s="1" t="n">
        <f aca="false">AE70+AF70</f>
        <v>32.0780446364213</v>
      </c>
      <c r="AH70" s="1" t="n">
        <f aca="false">IF(AC70&gt;0,MOD(DEGREES(ACOS(((SIN(RADIANS($B$2))*COS(RADIANS(AD70)))-SIN(RADIANS(T70)))/(COS(RADIANS($B$2))*SIN(RADIANS(AD70)))))+180,360),MOD(540-DEGREES(ACOS(((SIN(RADIANS($B$2))*COS(RADIANS(AD70)))-SIN(RADIANS(T70)))/(COS(RADIANS($B$2))*SIN(RADIANS(AD70))))),360))</f>
        <v>157.655662616327</v>
      </c>
    </row>
    <row r="71" customFormat="false" ht="15" hidden="false" customHeight="false" outlineLevel="0" collapsed="false">
      <c r="D71" s="5" t="n">
        <f aca="false">D70+1</f>
        <v>46092</v>
      </c>
      <c r="E71" s="6" t="n">
        <f aca="false">$B$5</f>
        <v>0.5</v>
      </c>
      <c r="F71" s="7" t="n">
        <f aca="false">D71+2415018.5+E71-$B$4/24</f>
        <v>2461110.95833333</v>
      </c>
      <c r="G71" s="8" t="n">
        <f aca="false">(F71-2451545)/36525</f>
        <v>0.2619016655259</v>
      </c>
      <c r="I71" s="1" t="n">
        <f aca="false">MOD(280.46646+G71*(36000.76983+G71*0.0003032),360)</f>
        <v>349.128059488803</v>
      </c>
      <c r="J71" s="1" t="n">
        <f aca="false">357.52911+G71*(35999.05029-0.0001537*G71)</f>
        <v>9785.74032775896</v>
      </c>
      <c r="K71" s="1" t="n">
        <f aca="false">0.016708634-G71*(0.000042037+0.0000001267*G71)</f>
        <v>0.0166976157490188</v>
      </c>
      <c r="L71" s="1" t="n">
        <f aca="false">SIN(RADIANS(J71))*(1.914602-G71*(0.004817+0.000014*G71))+SIN(RADIANS(2*J71))*(0.019993-0.000101*G71)+SIN(RADIANS(3*J71))*0.000289</f>
        <v>1.75925057590999</v>
      </c>
      <c r="M71" s="1" t="n">
        <f aca="false">I71+L71</f>
        <v>350.887310064713</v>
      </c>
      <c r="N71" s="1" t="n">
        <f aca="false">J71+L71</f>
        <v>9787.49957833487</v>
      </c>
      <c r="O71" s="1" t="n">
        <f aca="false">(1.000001018*(1-K71*K71))/(1+K71*COS(RADIANS(N71)))</f>
        <v>0.993374529756902</v>
      </c>
      <c r="P71" s="1" t="n">
        <f aca="false">M71-0.00569-0.00478*SIN(RADIANS(125.04-1934.136*G71))</f>
        <v>350.883372983745</v>
      </c>
      <c r="Q71" s="1" t="n">
        <f aca="false">23+(26+((21.448-G71*(46.815+G71*(0.00059-G71*0.001813))))/60)/60</f>
        <v>23.4358852960079</v>
      </c>
      <c r="R71" s="1" t="n">
        <f aca="false">Q71+0.00256*COS(RADIANS(125.04-1934.136*G71))</f>
        <v>23.4382669448346</v>
      </c>
      <c r="S71" s="1" t="n">
        <f aca="false">DEGREES(ATAN2(COS(RADIANS(P71)),COS(RADIANS(R71))*SIN(RADIANS(P71))))</f>
        <v>-8.37554489552998</v>
      </c>
      <c r="T71" s="1" t="n">
        <f aca="false">DEGREES(ASIN(SIN(RADIANS(R71))*SIN(RADIANS(P71))))</f>
        <v>-3.61334919965495</v>
      </c>
      <c r="U71" s="1" t="n">
        <f aca="false">TAN(RADIANS(R71/2))*TAN(RADIANS(R71/2))</f>
        <v>0.0430306616469628</v>
      </c>
      <c r="V71" s="1" t="n">
        <f aca="false">4*DEGREES(U71*SIN(2*RADIANS(I71))-2*K71*SIN(RADIANS(J71))+4*K71*U71*SIN(RADIANS(J71))*COS(2*RADIANS(I71))-0.5*U71*U71*SIN(4*RADIANS(I71))-1.25*K71*K71*SIN(2*RADIANS(J71)))</f>
        <v>-9.9872033650791</v>
      </c>
      <c r="W71" s="1" t="n">
        <f aca="false">DEGREES(ACOS(COS(RADIANS(90.833))/(COS(RADIANS($B$2))*COS(RADIANS(T71)))-TAN(RADIANS($B$2))*TAN(RADIANS(T71))))</f>
        <v>86.7674635807493</v>
      </c>
      <c r="X71" s="6" t="n">
        <f aca="false">(720-4*$B$3-V71+$B$4*60)/1440</f>
        <v>0.552165502336861</v>
      </c>
      <c r="Y71" s="6" t="n">
        <f aca="false">(X71*1440-W71*4)/1440</f>
        <v>0.311144770168112</v>
      </c>
      <c r="Z71" s="6" t="n">
        <f aca="false">(X71*1440+W71*4)/1440</f>
        <v>0.793186234505608</v>
      </c>
      <c r="AA71" s="1" t="n">
        <f aca="false">8*W71</f>
        <v>694.139708645994</v>
      </c>
      <c r="AB71" s="1" t="n">
        <f aca="false">MOD(E71*1440+V71+4*$B$3-60*$B$4,1440)</f>
        <v>644.881676634921</v>
      </c>
      <c r="AC71" s="1" t="n">
        <f aca="false">IF(AB71/4&lt;0,AB71/4+180,AB71/4-180)</f>
        <v>-18.7795808412698</v>
      </c>
      <c r="AD71" s="1" t="n">
        <f aca="false">DEGREES(ACOS(SIN(RADIANS($B$2))*SIN(RADIANS(T71))+COS(RADIANS($B$2))*COS(RADIANS(T71))*COS(RADIANS(AC71))))</f>
        <v>57.5507189616639</v>
      </c>
      <c r="AE71" s="1" t="n">
        <f aca="false">90-AD71</f>
        <v>32.4492810383361</v>
      </c>
      <c r="AF71" s="1" t="n">
        <f aca="false">IF(AE71&gt;85,0,IF(AE71&gt;5,58.1/TAN(RADIANS(AE71))-0.07/POWER(TAN(RADIANS(AE71)),3)+0.000086/POWER(TAN(RADIANS(AE71)),5),IF(AE71&gt;-0.575,1735+AE71*(-518.2+AE71*(103.4+AE71*(-12.79+AE71*0.711))),-20.772/TAN(RADIANS(AE71)))))/3600</f>
        <v>0.025307121639535</v>
      </c>
      <c r="AG71" s="1" t="n">
        <f aca="false">AE71+AF71</f>
        <v>32.4745881599756</v>
      </c>
      <c r="AH71" s="1" t="n">
        <f aca="false">IF(AC71&gt;0,MOD(DEGREES(ACOS(((SIN(RADIANS($B$2))*COS(RADIANS(AD71)))-SIN(RADIANS(T71)))/(COS(RADIANS($B$2))*SIN(RADIANS(AD71)))))+180,360),MOD(540-DEGREES(ACOS(((SIN(RADIANS($B$2))*COS(RADIANS(AD71)))-SIN(RADIANS(T71)))/(COS(RADIANS($B$2))*SIN(RADIANS(AD71))))),360))</f>
        <v>157.620875358968</v>
      </c>
    </row>
    <row r="72" customFormat="false" ht="15" hidden="false" customHeight="false" outlineLevel="0" collapsed="false">
      <c r="D72" s="5" t="n">
        <f aca="false">D71+1</f>
        <v>46093</v>
      </c>
      <c r="E72" s="6" t="n">
        <f aca="false">$B$5</f>
        <v>0.5</v>
      </c>
      <c r="F72" s="7" t="n">
        <f aca="false">D72+2415018.5+E72-$B$4/24</f>
        <v>2461111.95833333</v>
      </c>
      <c r="G72" s="8" t="n">
        <f aca="false">(F72-2451545)/36525</f>
        <v>0.261929044033771</v>
      </c>
      <c r="I72" s="1" t="n">
        <f aca="false">MOD(280.46646+G72*(36000.76983+G72*0.0003032),360)</f>
        <v>350.113706853317</v>
      </c>
      <c r="J72" s="1" t="n">
        <f aca="false">357.52911+G72*(35999.05029-0.0001537*G72)</f>
        <v>9786.72592803848</v>
      </c>
      <c r="K72" s="1" t="n">
        <f aca="false">0.016708634-G72*(0.000042037+0.0000001267*G72)</f>
        <v>0.0166976145962913</v>
      </c>
      <c r="L72" s="1" t="n">
        <f aca="false">SIN(RADIANS(J72))*(1.914602-G72*(0.004817+0.000014*G72))+SIN(RADIANS(2*J72))*(0.019993-0.000101*G72)+SIN(RADIANS(3*J72))*0.000289</f>
        <v>1.77203695944673</v>
      </c>
      <c r="M72" s="1" t="n">
        <f aca="false">I72+L72</f>
        <v>351.885743812764</v>
      </c>
      <c r="N72" s="1" t="n">
        <f aca="false">J72+L72</f>
        <v>9788.49796499793</v>
      </c>
      <c r="O72" s="1" t="n">
        <f aca="false">(1.000001018*(1-K72*K72))/(1+K72*COS(RADIANS(N72)))</f>
        <v>0.993640878762148</v>
      </c>
      <c r="P72" s="1" t="n">
        <f aca="false">M72-0.00569-0.00478*SIN(RADIANS(125.04-1934.136*G72))</f>
        <v>351.881810841028</v>
      </c>
      <c r="Q72" s="1" t="n">
        <f aca="false">23+(26+((21.448-G72*(46.815+G72*(0.00059-G72*0.001813))))/60)/60</f>
        <v>23.4358849399737</v>
      </c>
      <c r="R72" s="1" t="n">
        <f aca="false">Q72+0.00256*COS(RADIANS(125.04-1934.136*G72))</f>
        <v>23.4382657201264</v>
      </c>
      <c r="S72" s="1" t="n">
        <f aca="false">DEGREES(ATAN2(COS(RADIANS(P72)),COS(RADIANS(R72))*SIN(RADIANS(P72))))</f>
        <v>-7.45622001829853</v>
      </c>
      <c r="T72" s="1" t="n">
        <f aca="false">DEGREES(ASIN(SIN(RADIANS(R72))*SIN(RADIANS(P72))))</f>
        <v>-3.21999801561336</v>
      </c>
      <c r="U72" s="1" t="n">
        <f aca="false">TAN(RADIANS(R72/2))*TAN(RADIANS(R72/2))</f>
        <v>0.0430306570221294</v>
      </c>
      <c r="V72" s="1" t="n">
        <f aca="false">4*DEGREES(U72*SIN(2*RADIANS(I72))-2*K72*SIN(RADIANS(J72))+4*K72*U72*SIN(RADIANS(J72))*COS(2*RADIANS(I72))-0.5*U72*U72*SIN(4*RADIANS(I72))-1.25*K72*K72*SIN(2*RADIANS(J72)))</f>
        <v>-9.7204548230436</v>
      </c>
      <c r="W72" s="1" t="n">
        <f aca="false">DEGREES(ACOS(COS(RADIANS(90.833))/(COS(RADIANS($B$2))*COS(RADIANS(T72)))-TAN(RADIANS($B$2))*TAN(RADIANS(T72))))</f>
        <v>87.2669184305059</v>
      </c>
      <c r="X72" s="6" t="n">
        <f aca="false">(720-4*$B$3-V72+$B$4*60)/1440</f>
        <v>0.55198026029378</v>
      </c>
      <c r="Y72" s="6" t="n">
        <f aca="false">(X72*1440-W72*4)/1440</f>
        <v>0.309572153542375</v>
      </c>
      <c r="Z72" s="6" t="n">
        <f aca="false">(X72*1440+W72*4)/1440</f>
        <v>0.794388367045186</v>
      </c>
      <c r="AA72" s="1" t="n">
        <f aca="false">8*W72</f>
        <v>698.135347444047</v>
      </c>
      <c r="AB72" s="1" t="n">
        <f aca="false">MOD(E72*1440+V72+4*$B$3-60*$B$4,1440)</f>
        <v>645.148425176956</v>
      </c>
      <c r="AC72" s="1" t="n">
        <f aca="false">IF(AB72/4&lt;0,AB72/4+180,AB72/4-180)</f>
        <v>-18.7128937057609</v>
      </c>
      <c r="AD72" s="1" t="n">
        <f aca="false">DEGREES(ACOS(SIN(RADIANS($B$2))*SIN(RADIANS(T72))+COS(RADIANS($B$2))*COS(RADIANS(T72))*COS(RADIANS(AC72))))</f>
        <v>57.1527892985522</v>
      </c>
      <c r="AE72" s="1" t="n">
        <f aca="false">90-AD72</f>
        <v>32.8472107014478</v>
      </c>
      <c r="AF72" s="1" t="n">
        <f aca="false">IF(AE72&gt;85,0,IF(AE72&gt;5,58.1/TAN(RADIANS(AE72))-0.07/POWER(TAN(RADIANS(AE72)),3)+0.000086/POWER(TAN(RADIANS(AE72)),5),IF(AE72&gt;-0.575,1735+AE72*(-518.2+AE72*(103.4+AE72*(-12.79+AE72*0.711))),-20.772/TAN(RADIANS(AE72)))))/3600</f>
        <v>0.0249253538941148</v>
      </c>
      <c r="AG72" s="1" t="n">
        <f aca="false">AE72+AF72</f>
        <v>32.8721360553419</v>
      </c>
      <c r="AH72" s="1" t="n">
        <f aca="false">IF(AC72&gt;0,MOD(DEGREES(ACOS(((SIN(RADIANS($B$2))*COS(RADIANS(AD72)))-SIN(RADIANS(T72)))/(COS(RADIANS($B$2))*SIN(RADIANS(AD72)))))+180,360),MOD(540-DEGREES(ACOS(((SIN(RADIANS($B$2))*COS(RADIANS(AD72)))-SIN(RADIANS(T72)))/(COS(RADIANS($B$2))*SIN(RADIANS(AD72))))),360))</f>
        <v>157.58710542522</v>
      </c>
    </row>
    <row r="73" customFormat="false" ht="15" hidden="false" customHeight="false" outlineLevel="0" collapsed="false">
      <c r="D73" s="5" t="n">
        <f aca="false">D72+1</f>
        <v>46094</v>
      </c>
      <c r="E73" s="6" t="n">
        <f aca="false">$B$5</f>
        <v>0.5</v>
      </c>
      <c r="F73" s="7" t="n">
        <f aca="false">D73+2415018.5+E73-$B$4/24</f>
        <v>2461112.95833333</v>
      </c>
      <c r="G73" s="8" t="n">
        <f aca="false">(F73-2451545)/36525</f>
        <v>0.261956422541642</v>
      </c>
      <c r="I73" s="1" t="n">
        <f aca="false">MOD(280.46646+G73*(36000.76983+G73*0.0003032),360)</f>
        <v>351.099354217829</v>
      </c>
      <c r="J73" s="1" t="n">
        <f aca="false">357.52911+G73*(35999.05029-0.0001537*G73)</f>
        <v>9787.711528318</v>
      </c>
      <c r="K73" s="1" t="n">
        <f aca="false">0.016708634-G73*(0.000042037+0.0000001267*G73)</f>
        <v>0.0166976134435637</v>
      </c>
      <c r="L73" s="1" t="n">
        <f aca="false">SIN(RADIANS(J73))*(1.914602-G73*(0.004817+0.000014*G73))+SIN(RADIANS(2*J73))*(0.019993-0.000101*G73)+SIN(RADIANS(3*J73))*0.000289</f>
        <v>1.78428636491277</v>
      </c>
      <c r="M73" s="1" t="n">
        <f aca="false">I73+L73</f>
        <v>352.883640582742</v>
      </c>
      <c r="N73" s="1" t="n">
        <f aca="false">J73+L73</f>
        <v>9789.49581468291</v>
      </c>
      <c r="O73" s="1" t="n">
        <f aca="false">(1.000001018*(1-K73*K73))/(1+K73*COS(RADIANS(N73)))</f>
        <v>0.993909061977141</v>
      </c>
      <c r="P73" s="1" t="n">
        <f aca="false">M73-0.00569-0.00478*SIN(RADIANS(125.04-1934.136*G73))</f>
        <v>352.879711718737</v>
      </c>
      <c r="Q73" s="1" t="n">
        <f aca="false">23+(26+((21.448-G73*(46.815+G73*(0.00059-G73*0.001813))))/60)/60</f>
        <v>23.4358845839395</v>
      </c>
      <c r="R73" s="1" t="n">
        <f aca="false">Q73+0.00256*COS(RADIANS(125.04-1934.136*G73))</f>
        <v>23.4382644933845</v>
      </c>
      <c r="S73" s="1" t="n">
        <f aca="false">DEGREES(ATAN2(COS(RADIANS(P73)),COS(RADIANS(R73))*SIN(RADIANS(P73))))</f>
        <v>-6.53809959551621</v>
      </c>
      <c r="T73" s="1" t="n">
        <f aca="false">DEGREES(ASIN(SIN(RADIANS(R73))*SIN(RADIANS(P73))))</f>
        <v>-2.8260324835202</v>
      </c>
      <c r="U73" s="1" t="n">
        <f aca="false">TAN(RADIANS(R73/2))*TAN(RADIANS(R73/2))</f>
        <v>0.043030652389617</v>
      </c>
      <c r="V73" s="1" t="n">
        <f aca="false">4*DEGREES(U73*SIN(2*RADIANS(I73))-2*K73*SIN(RADIANS(J73))+4*K73*U73*SIN(RADIANS(J73))*COS(2*RADIANS(I73))-0.5*U73*U73*SIN(4*RADIANS(I73))-1.25*K73*K73*SIN(2*RADIANS(J73)))</f>
        <v>-9.44898610049662</v>
      </c>
      <c r="W73" s="1" t="n">
        <f aca="false">DEGREES(ACOS(COS(RADIANS(90.833))/(COS(RADIANS($B$2))*COS(RADIANS(T73)))-TAN(RADIANS($B$2))*TAN(RADIANS(T73))))</f>
        <v>87.7666223788604</v>
      </c>
      <c r="X73" s="6" t="n">
        <f aca="false">(720-4*$B$3-V73+$B$4*60)/1440</f>
        <v>0.551791740347567</v>
      </c>
      <c r="Y73" s="6" t="n">
        <f aca="false">(X73*1440-W73*4)/1440</f>
        <v>0.307995567072955</v>
      </c>
      <c r="Z73" s="6" t="n">
        <f aca="false">(X73*1440+W73*4)/1440</f>
        <v>0.795587913622179</v>
      </c>
      <c r="AA73" s="1" t="n">
        <f aca="false">8*W73</f>
        <v>702.132979030883</v>
      </c>
      <c r="AB73" s="1" t="n">
        <f aca="false">MOD(E73*1440+V73+4*$B$3-60*$B$4,1440)</f>
        <v>645.419893899503</v>
      </c>
      <c r="AC73" s="1" t="n">
        <f aca="false">IF(AB73/4&lt;0,AB73/4+180,AB73/4-180)</f>
        <v>-18.6450265251242</v>
      </c>
      <c r="AD73" s="1" t="n">
        <f aca="false">DEGREES(ACOS(SIN(RADIANS($B$2))*SIN(RADIANS(T73))+COS(RADIANS($B$2))*COS(RADIANS(T73))*COS(RADIANS(AC73))))</f>
        <v>56.7539845586217</v>
      </c>
      <c r="AE73" s="1" t="n">
        <f aca="false">90-AD73</f>
        <v>33.2460154413783</v>
      </c>
      <c r="AF73" s="1" t="n">
        <f aca="false">IF(AE73&gt;85,0,IF(AE73&gt;5,58.1/TAN(RADIANS(AE73))-0.07/POWER(TAN(RADIANS(AE73)),3)+0.000086/POWER(TAN(RADIANS(AE73)),5),IF(AE73&gt;-0.575,1735+AE73*(-518.2+AE73*(103.4+AE73*(-12.79+AE73*0.711))),-20.772/TAN(RADIANS(AE73)))))/3600</f>
        <v>0.024550800543106</v>
      </c>
      <c r="AG73" s="1" t="n">
        <f aca="false">AE73+AF73</f>
        <v>33.2705662419214</v>
      </c>
      <c r="AH73" s="1" t="n">
        <f aca="false">IF(AC73&gt;0,MOD(DEGREES(ACOS(((SIN(RADIANS($B$2))*COS(RADIANS(AD73)))-SIN(RADIANS(T73)))/(COS(RADIANS($B$2))*SIN(RADIANS(AD73)))))+180,360),MOD(540-DEGREES(ACOS(((SIN(RADIANS($B$2))*COS(RADIANS(AD73)))-SIN(RADIANS(T73)))/(COS(RADIANS($B$2))*SIN(RADIANS(AD73))))),360))</f>
        <v>157.55428718866</v>
      </c>
    </row>
    <row r="74" customFormat="false" ht="15" hidden="false" customHeight="false" outlineLevel="0" collapsed="false">
      <c r="D74" s="5" t="n">
        <f aca="false">D73+1</f>
        <v>46095</v>
      </c>
      <c r="E74" s="6" t="n">
        <f aca="false">$B$5</f>
        <v>0.5</v>
      </c>
      <c r="F74" s="7" t="n">
        <f aca="false">D74+2415018.5+E74-$B$4/24</f>
        <v>2461113.95833333</v>
      </c>
      <c r="G74" s="8" t="n">
        <f aca="false">(F74-2451545)/36525</f>
        <v>0.261983801049514</v>
      </c>
      <c r="I74" s="1" t="n">
        <f aca="false">MOD(280.46646+G74*(36000.76983+G74*0.0003032),360)</f>
        <v>352.085001582343</v>
      </c>
      <c r="J74" s="1" t="n">
        <f aca="false">357.52911+G74*(35999.05029-0.0001537*G74)</f>
        <v>9788.69712859752</v>
      </c>
      <c r="K74" s="1" t="n">
        <f aca="false">0.016708634-G74*(0.000042037+0.0000001267*G74)</f>
        <v>0.0166976122908359</v>
      </c>
      <c r="L74" s="1" t="n">
        <f aca="false">SIN(RADIANS(J74))*(1.914602-G74*(0.004817+0.000014*G74))+SIN(RADIANS(2*J74))*(0.019993-0.000101*G74)+SIN(RADIANS(3*J74))*0.000289</f>
        <v>1.79599562745054</v>
      </c>
      <c r="M74" s="1" t="n">
        <f aca="false">I74+L74</f>
        <v>353.880997209794</v>
      </c>
      <c r="N74" s="1" t="n">
        <f aca="false">J74+L74</f>
        <v>9790.49312422497</v>
      </c>
      <c r="O74" s="1" t="n">
        <f aca="false">(1.000001018*(1-K74*K74))/(1+K74*COS(RADIANS(N74)))</f>
        <v>0.994178997093749</v>
      </c>
      <c r="P74" s="1" t="n">
        <f aca="false">M74-0.00569-0.00478*SIN(RADIANS(125.04-1934.136*G74))</f>
        <v>353.877072452015</v>
      </c>
      <c r="Q74" s="1" t="n">
        <f aca="false">23+(26+((21.448-G74*(46.815+G74*(0.00059-G74*0.001813))))/60)/60</f>
        <v>23.4358842279053</v>
      </c>
      <c r="R74" s="1" t="n">
        <f aca="false">Q74+0.00256*COS(RADIANS(125.04-1934.136*G74))</f>
        <v>23.4382632646098</v>
      </c>
      <c r="S74" s="1" t="n">
        <f aca="false">DEGREES(ATAN2(COS(RADIANS(P74)),COS(RADIANS(R74))*SIN(RADIANS(P74))))</f>
        <v>-5.62109923437751</v>
      </c>
      <c r="T74" s="1" t="n">
        <f aca="false">DEGREES(ASIN(SIN(RADIANS(R74))*SIN(RADIANS(P74))))</f>
        <v>-2.43155683240084</v>
      </c>
      <c r="U74" s="1" t="n">
        <f aca="false">TAN(RADIANS(R74/2))*TAN(RADIANS(R74/2))</f>
        <v>0.043030647749428</v>
      </c>
      <c r="V74" s="1" t="n">
        <f aca="false">4*DEGREES(U74*SIN(2*RADIANS(I74))-2*K74*SIN(RADIANS(J74))+4*K74*U74*SIN(RADIANS(J74))*COS(2*RADIANS(I74))-0.5*U74*U74*SIN(4*RADIANS(I74))-1.25*K74*K74*SIN(2*RADIANS(J74)))</f>
        <v>-9.17313973363403</v>
      </c>
      <c r="W74" s="1" t="n">
        <f aca="false">DEGREES(ACOS(COS(RADIANS(90.833))/(COS(RADIANS($B$2))*COS(RADIANS(T74)))-TAN(RADIANS($B$2))*TAN(RADIANS(T74))))</f>
        <v>88.2665272569161</v>
      </c>
      <c r="X74" s="6" t="n">
        <f aca="false">(720-4*$B$3-V74+$B$4*60)/1440</f>
        <v>0.551600180370579</v>
      </c>
      <c r="Y74" s="6" t="n">
        <f aca="false">(X74*1440-W74*4)/1440</f>
        <v>0.306415382434701</v>
      </c>
      <c r="Z74" s="6" t="n">
        <f aca="false">(X74*1440+W74*4)/1440</f>
        <v>0.796784978306457</v>
      </c>
      <c r="AA74" s="1" t="n">
        <f aca="false">8*W74</f>
        <v>706.132218055329</v>
      </c>
      <c r="AB74" s="1" t="n">
        <f aca="false">MOD(E74*1440+V74+4*$B$3-60*$B$4,1440)</f>
        <v>645.695740266366</v>
      </c>
      <c r="AC74" s="1" t="n">
        <f aca="false">IF(AB74/4&lt;0,AB74/4+180,AB74/4-180)</f>
        <v>-18.5760649334085</v>
      </c>
      <c r="AD74" s="1" t="n">
        <f aca="false">DEGREES(ACOS(SIN(RADIANS($B$2))*SIN(RADIANS(T74))+COS(RADIANS($B$2))*COS(RADIANS(T74))*COS(RADIANS(AC74))))</f>
        <v>56.3544263948207</v>
      </c>
      <c r="AE74" s="1" t="n">
        <f aca="false">90-AD74</f>
        <v>33.6455736051793</v>
      </c>
      <c r="AF74" s="1" t="n">
        <f aca="false">IF(AE74&gt;85,0,IF(AE74&gt;5,58.1/TAN(RADIANS(AE74))-0.07/POWER(TAN(RADIANS(AE74)),3)+0.000086/POWER(TAN(RADIANS(AE74)),5),IF(AE74&gt;-0.575,1735+AE74*(-518.2+AE74*(103.4+AE74*(-12.79+AE74*0.711))),-20.772/TAN(RADIANS(AE74)))))/3600</f>
        <v>0.0241833385182641</v>
      </c>
      <c r="AG74" s="1" t="n">
        <f aca="false">AE74+AF74</f>
        <v>33.6697569436976</v>
      </c>
      <c r="AH74" s="1" t="n">
        <f aca="false">IF(AC74&gt;0,MOD(DEGREES(ACOS(((SIN(RADIANS($B$2))*COS(RADIANS(AD74)))-SIN(RADIANS(T74)))/(COS(RADIANS($B$2))*SIN(RADIANS(AD74)))))+180,360),MOD(540-DEGREES(ACOS(((SIN(RADIANS($B$2))*COS(RADIANS(AD74)))-SIN(RADIANS(T74)))/(COS(RADIANS($B$2))*SIN(RADIANS(AD74))))),360))</f>
        <v>157.522353413163</v>
      </c>
    </row>
    <row r="75" customFormat="false" ht="15" hidden="false" customHeight="false" outlineLevel="0" collapsed="false">
      <c r="D75" s="5" t="n">
        <f aca="false">D74+1</f>
        <v>46096</v>
      </c>
      <c r="E75" s="6" t="n">
        <f aca="false">$B$5</f>
        <v>0.5</v>
      </c>
      <c r="F75" s="7" t="n">
        <f aca="false">D75+2415018.5+E75-$B$4/24</f>
        <v>2461114.95833333</v>
      </c>
      <c r="G75" s="8" t="n">
        <f aca="false">(F75-2451545)/36525</f>
        <v>0.262011179557385</v>
      </c>
      <c r="I75" s="1" t="n">
        <f aca="false">MOD(280.46646+G75*(36000.76983+G75*0.0003032),360)</f>
        <v>353.070648946856</v>
      </c>
      <c r="J75" s="1" t="n">
        <f aca="false">357.52911+G75*(35999.05029-0.0001537*G75)</f>
        <v>9789.68272887704</v>
      </c>
      <c r="K75" s="1" t="n">
        <f aca="false">0.016708634-G75*(0.000042037+0.0000001267*G75)</f>
        <v>0.0166976111381079</v>
      </c>
      <c r="L75" s="1" t="n">
        <f aca="false">SIN(RADIANS(J75))*(1.914602-G75*(0.004817+0.000014*G75))+SIN(RADIANS(2*J75))*(0.019993-0.000101*G75)+SIN(RADIANS(3*J75))*0.000289</f>
        <v>1.80716175603738</v>
      </c>
      <c r="M75" s="1" t="n">
        <f aca="false">I75+L75</f>
        <v>354.877810702893</v>
      </c>
      <c r="N75" s="1" t="n">
        <f aca="false">J75+L75</f>
        <v>9791.48989063308</v>
      </c>
      <c r="O75" s="1" t="n">
        <f aca="false">(1.000001018*(1-K75*K75))/(1+K75*COS(RADIANS(N75)))</f>
        <v>0.994450601399891</v>
      </c>
      <c r="P75" s="1" t="n">
        <f aca="false">M75-0.00569-0.00478*SIN(RADIANS(125.04-1934.136*G75))</f>
        <v>354.873890049833</v>
      </c>
      <c r="Q75" s="1" t="n">
        <f aca="false">23+(26+((21.448-G75*(46.815+G75*(0.00059-G75*0.001813))))/60)/60</f>
        <v>23.4358838718711</v>
      </c>
      <c r="R75" s="1" t="n">
        <f aca="false">Q75+0.00256*COS(RADIANS(125.04-1934.136*G75))</f>
        <v>23.438262033803</v>
      </c>
      <c r="S75" s="1" t="n">
        <f aca="false">DEGREES(ATAN2(COS(RADIANS(P75)),COS(RADIANS(R75))*SIN(RADIANS(P75))))</f>
        <v>-4.7051342498885</v>
      </c>
      <c r="T75" s="1" t="n">
        <f aca="false">DEGREES(ASIN(SIN(RADIANS(R75))*SIN(RADIANS(P75))))</f>
        <v>-2.03667481234177</v>
      </c>
      <c r="U75" s="1" t="n">
        <f aca="false">TAN(RADIANS(R75/2))*TAN(RADIANS(R75/2))</f>
        <v>0.0430306431015656</v>
      </c>
      <c r="V75" s="1" t="n">
        <f aca="false">4*DEGREES(U75*SIN(2*RADIANS(I75))-2*K75*SIN(RADIANS(J75))+4*K75*U75*SIN(RADIANS(J75))*COS(2*RADIANS(I75))-0.5*U75*U75*SIN(4*RADIANS(I75))-1.25*K75*K75*SIN(2*RADIANS(J75)))</f>
        <v>-8.89325859855657</v>
      </c>
      <c r="W75" s="1" t="n">
        <f aca="false">DEGREES(ACOS(COS(RADIANS(90.833))/(COS(RADIANS($B$2))*COS(RADIANS(T75)))-TAN(RADIANS($B$2))*TAN(RADIANS(T75))))</f>
        <v>88.7665862177969</v>
      </c>
      <c r="X75" s="6" t="n">
        <f aca="false">(720-4*$B$3-V75+$B$4*60)/1440</f>
        <v>0.55140581847122</v>
      </c>
      <c r="Y75" s="6" t="n">
        <f aca="false">(X75*1440-W75*4)/1440</f>
        <v>0.304831967866228</v>
      </c>
      <c r="Z75" s="6" t="n">
        <f aca="false">(X75*1440+W75*4)/1440</f>
        <v>0.797979669076211</v>
      </c>
      <c r="AA75" s="1" t="n">
        <f aca="false">8*W75</f>
        <v>710.132689742375</v>
      </c>
      <c r="AB75" s="1" t="n">
        <f aca="false">MOD(E75*1440+V75+4*$B$3-60*$B$4,1440)</f>
        <v>645.975621401443</v>
      </c>
      <c r="AC75" s="1" t="n">
        <f aca="false">IF(AB75/4&lt;0,AB75/4+180,AB75/4-180)</f>
        <v>-18.5060946496392</v>
      </c>
      <c r="AD75" s="1" t="n">
        <f aca="false">DEGREES(ACOS(SIN(RADIANS($B$2))*SIN(RADIANS(T75))+COS(RADIANS($B$2))*COS(RADIANS(T75))*COS(RADIANS(AC75))))</f>
        <v>55.9542361393105</v>
      </c>
      <c r="AE75" s="1" t="n">
        <f aca="false">90-AD75</f>
        <v>34.0457638606895</v>
      </c>
      <c r="AF75" s="1" t="n">
        <f aca="false">IF(AE75&gt;85,0,IF(AE75&gt;5,58.1/TAN(RADIANS(AE75))-0.07/POWER(TAN(RADIANS(AE75)),3)+0.000086/POWER(TAN(RADIANS(AE75)),5),IF(AE75&gt;-0.575,1735+AE75*(-518.2+AE75*(103.4+AE75*(-12.79+AE75*0.711))),-20.772/TAN(RADIANS(AE75)))))/3600</f>
        <v>0.023822845027769</v>
      </c>
      <c r="AG75" s="1" t="n">
        <f aca="false">AE75+AF75</f>
        <v>34.0695867057173</v>
      </c>
      <c r="AH75" s="1" t="n">
        <f aca="false">IF(AC75&gt;0,MOD(DEGREES(ACOS(((SIN(RADIANS($B$2))*COS(RADIANS(AD75)))-SIN(RADIANS(T75)))/(COS(RADIANS($B$2))*SIN(RADIANS(AD75)))))+180,360),MOD(540-DEGREES(ACOS(((SIN(RADIANS($B$2))*COS(RADIANS(AD75)))-SIN(RADIANS(T75)))/(COS(RADIANS($B$2))*SIN(RADIANS(AD75))))),360))</f>
        <v>157.491235304896</v>
      </c>
    </row>
    <row r="76" customFormat="false" ht="15" hidden="false" customHeight="false" outlineLevel="0" collapsed="false">
      <c r="D76" s="5" t="n">
        <f aca="false">D75+1</f>
        <v>46097</v>
      </c>
      <c r="E76" s="6" t="n">
        <f aca="false">$B$5</f>
        <v>0.5</v>
      </c>
      <c r="F76" s="7" t="n">
        <f aca="false">D76+2415018.5+E76-$B$4/24</f>
        <v>2461115.95833333</v>
      </c>
      <c r="G76" s="8" t="n">
        <f aca="false">(F76-2451545)/36525</f>
        <v>0.262038558065256</v>
      </c>
      <c r="I76" s="1" t="n">
        <f aca="false">MOD(280.46646+G76*(36000.76983+G76*0.0003032),360)</f>
        <v>354.05629631137</v>
      </c>
      <c r="J76" s="1" t="n">
        <f aca="false">357.52911+G76*(35999.05029-0.0001537*G76)</f>
        <v>9790.66832915656</v>
      </c>
      <c r="K76" s="1" t="n">
        <f aca="false">0.016708634-G76*(0.000042037+0.0000001267*G76)</f>
        <v>0.0166976099853797</v>
      </c>
      <c r="L76" s="1" t="n">
        <f aca="false">SIN(RADIANS(J76))*(1.914602-G76*(0.004817+0.000014*G76))+SIN(RADIANS(2*J76))*(0.019993-0.000101*G76)+SIN(RADIANS(3*J76))*0.000289</f>
        <v>1.81778193376235</v>
      </c>
      <c r="M76" s="1" t="n">
        <f aca="false">I76+L76</f>
        <v>355.874078245132</v>
      </c>
      <c r="N76" s="1" t="n">
        <f aca="false">J76+L76</f>
        <v>9792.48611109032</v>
      </c>
      <c r="O76" s="1" t="n">
        <f aca="false">(1.000001018*(1-K76*K76))/(1+K76*COS(RADIANS(N76)))</f>
        <v>0.994723791807195</v>
      </c>
      <c r="P76" s="1" t="n">
        <f aca="false">M76-0.00569-0.00478*SIN(RADIANS(125.04-1934.136*G76))</f>
        <v>355.87016169528</v>
      </c>
      <c r="Q76" s="1" t="n">
        <f aca="false">23+(26+((21.448-G76*(46.815+G76*(0.00059-G76*0.001813))))/60)/60</f>
        <v>23.4358835158369</v>
      </c>
      <c r="R76" s="1" t="n">
        <f aca="false">Q76+0.00256*COS(RADIANS(125.04-1934.136*G76))</f>
        <v>23.4382608009648</v>
      </c>
      <c r="S76" s="1" t="n">
        <f aca="false">DEGREES(ATAN2(COS(RADIANS(P76)),COS(RADIANS(R76))*SIN(RADIANS(P76))))</f>
        <v>-3.79011972752603</v>
      </c>
      <c r="T76" s="1" t="n">
        <f aca="false">DEGREES(ASIN(SIN(RADIANS(R76))*SIN(RADIANS(P76))))</f>
        <v>-1.64148970305216</v>
      </c>
      <c r="U76" s="1" t="n">
        <f aca="false">TAN(RADIANS(R76/2))*TAN(RADIANS(R76/2))</f>
        <v>0.0430306384460324</v>
      </c>
      <c r="V76" s="1" t="n">
        <f aca="false">4*DEGREES(U76*SIN(2*RADIANS(I76))-2*K76*SIN(RADIANS(J76))+4*K76*U76*SIN(RADIANS(J76))*COS(2*RADIANS(I76))-0.5*U76*U76*SIN(4*RADIANS(I76))-1.25*K76*K76*SIN(2*RADIANS(J76)))</f>
        <v>-8.60968565488373</v>
      </c>
      <c r="W76" s="1" t="n">
        <f aca="false">DEGREES(ACOS(COS(RADIANS(90.833))/(COS(RADIANS($B$2))*COS(RADIANS(T76)))-TAN(RADIANS($B$2))*TAN(RADIANS(T76))))</f>
        <v>89.2667535774421</v>
      </c>
      <c r="X76" s="6" t="n">
        <f aca="false">(720-4*$B$3-V76+$B$4*60)/1440</f>
        <v>0.551208892815892</v>
      </c>
      <c r="Y76" s="6" t="n">
        <f aca="false">(X76*1440-W76*4)/1440</f>
        <v>0.303245688434108</v>
      </c>
      <c r="Z76" s="6" t="n">
        <f aca="false">(X76*1440+W76*4)/1440</f>
        <v>0.799172097197675</v>
      </c>
      <c r="AA76" s="1" t="n">
        <f aca="false">8*W76</f>
        <v>714.134028619537</v>
      </c>
      <c r="AB76" s="1" t="n">
        <f aca="false">MOD(E76*1440+V76+4*$B$3-60*$B$4,1440)</f>
        <v>646.259194345116</v>
      </c>
      <c r="AC76" s="1" t="n">
        <f aca="false">IF(AB76/4&lt;0,AB76/4+180,AB76/4-180)</f>
        <v>-18.4352014137209</v>
      </c>
      <c r="AD76" s="1" t="n">
        <f aca="false">DEGREES(ACOS(SIN(RADIANS($B$2))*SIN(RADIANS(T76))+COS(RADIANS($B$2))*COS(RADIANS(T76))*COS(RADIANS(AC76))))</f>
        <v>55.5535347889422</v>
      </c>
      <c r="AE76" s="1" t="n">
        <f aca="false">90-AD76</f>
        <v>34.4464652110579</v>
      </c>
      <c r="AF76" s="1" t="n">
        <f aca="false">IF(AE76&gt;85,0,IF(AE76&gt;5,58.1/TAN(RADIANS(AE76))-0.07/POWER(TAN(RADIANS(AE76)),3)+0.000086/POWER(TAN(RADIANS(AE76)),5),IF(AE76&gt;-0.575,1735+AE76*(-518.2+AE76*(103.4+AE76*(-12.79+AE76*0.711))),-20.772/TAN(RADIANS(AE76)))))/3600</f>
        <v>0.0234691978275537</v>
      </c>
      <c r="AG76" s="1" t="n">
        <f aca="false">AE76+AF76</f>
        <v>34.4699344088854</v>
      </c>
      <c r="AH76" s="1" t="n">
        <f aca="false">IF(AC76&gt;0,MOD(DEGREES(ACOS(((SIN(RADIANS($B$2))*COS(RADIANS(AD76)))-SIN(RADIANS(T76)))/(COS(RADIANS($B$2))*SIN(RADIANS(AD76)))))+180,360),MOD(540-DEGREES(ACOS(((SIN(RADIANS($B$2))*COS(RADIANS(AD76)))-SIN(RADIANS(T76)))/(COS(RADIANS($B$2))*SIN(RADIANS(AD76))))),360))</f>
        <v>157.460862563795</v>
      </c>
    </row>
    <row r="77" customFormat="false" ht="15" hidden="false" customHeight="false" outlineLevel="0" collapsed="false">
      <c r="D77" s="5" t="n">
        <f aca="false">D76+1</f>
        <v>46098</v>
      </c>
      <c r="E77" s="6" t="n">
        <f aca="false">$B$5</f>
        <v>0.5</v>
      </c>
      <c r="F77" s="7" t="n">
        <f aca="false">D77+2415018.5+E77-$B$4/24</f>
        <v>2461116.95833333</v>
      </c>
      <c r="G77" s="8" t="n">
        <f aca="false">(F77-2451545)/36525</f>
        <v>0.262065936573128</v>
      </c>
      <c r="I77" s="1" t="n">
        <f aca="false">MOD(280.46646+G77*(36000.76983+G77*0.0003032),360)</f>
        <v>355.041943675884</v>
      </c>
      <c r="J77" s="1" t="n">
        <f aca="false">357.52911+G77*(35999.05029-0.0001537*G77)</f>
        <v>9791.65392943608</v>
      </c>
      <c r="K77" s="1" t="n">
        <f aca="false">0.016708634-G77*(0.000042037+0.0000001267*G77)</f>
        <v>0.0166976088326513</v>
      </c>
      <c r="L77" s="1" t="n">
        <f aca="false">SIN(RADIANS(J77))*(1.914602-G77*(0.004817+0.000014*G77))+SIN(RADIANS(2*J77))*(0.019993-0.000101*G77)+SIN(RADIANS(3*J77))*0.000289</f>
        <v>1.82785351803726</v>
      </c>
      <c r="M77" s="1" t="n">
        <f aca="false">I77+L77</f>
        <v>356.869797193921</v>
      </c>
      <c r="N77" s="1" t="n">
        <f aca="false">J77+L77</f>
        <v>9793.48178295412</v>
      </c>
      <c r="O77" s="1" t="n">
        <f aca="false">(1.000001018*(1-K77*K77))/(1+K77*COS(RADIANS(N77)))</f>
        <v>0.994998484878645</v>
      </c>
      <c r="P77" s="1" t="n">
        <f aca="false">M77-0.00569-0.00478*SIN(RADIANS(125.04-1934.136*G77))</f>
        <v>356.865884745761</v>
      </c>
      <c r="Q77" s="1" t="n">
        <f aca="false">23+(26+((21.448-G77*(46.815+G77*(0.00059-G77*0.001813))))/60)/60</f>
        <v>23.4358831598028</v>
      </c>
      <c r="R77" s="1" t="n">
        <f aca="false">Q77+0.00256*COS(RADIANS(125.04-1934.136*G77))</f>
        <v>23.4382595660959</v>
      </c>
      <c r="S77" s="1" t="n">
        <f aca="false">DEGREES(ATAN2(COS(RADIANS(P77)),COS(RADIANS(R77))*SIN(RADIANS(P77))))</f>
        <v>-2.87597058466704</v>
      </c>
      <c r="T77" s="1" t="n">
        <f aca="false">DEGREES(ASIN(SIN(RADIANS(R77))*SIN(RADIANS(P77))))</f>
        <v>-1.24610432308176</v>
      </c>
      <c r="U77" s="1" t="n">
        <f aca="false">TAN(RADIANS(R77/2))*TAN(RADIANS(R77/2))</f>
        <v>0.0430306337828313</v>
      </c>
      <c r="V77" s="1" t="n">
        <f aca="false">4*DEGREES(U77*SIN(2*RADIANS(I77))-2*K77*SIN(RADIANS(J77))+4*K77*U77*SIN(RADIANS(J77))*COS(2*RADIANS(I77))-0.5*U77*U77*SIN(4*RADIANS(I77))-1.25*K77*K77*SIN(2*RADIANS(J77)))</f>
        <v>-8.32276370141673</v>
      </c>
      <c r="W77" s="1" t="n">
        <f aca="false">DEGREES(ACOS(COS(RADIANS(90.833))/(COS(RADIANS($B$2))*COS(RADIANS(T77)))-TAN(RADIANS($B$2))*TAN(RADIANS(T77))))</f>
        <v>89.7669846566874</v>
      </c>
      <c r="X77" s="6" t="n">
        <f aca="false">(720-4*$B$3-V77+$B$4*60)/1440</f>
        <v>0.551009641459317</v>
      </c>
      <c r="Y77" s="6" t="n">
        <f aca="false">(X77*1440-W77*4)/1440</f>
        <v>0.301656906301852</v>
      </c>
      <c r="Z77" s="6" t="n">
        <f aca="false">(X77*1440+W77*4)/1440</f>
        <v>0.800362376616782</v>
      </c>
      <c r="AA77" s="1" t="n">
        <f aca="false">8*W77</f>
        <v>718.135877253499</v>
      </c>
      <c r="AB77" s="1" t="n">
        <f aca="false">MOD(E77*1440+V77+4*$B$3-60*$B$4,1440)</f>
        <v>646.546116298583</v>
      </c>
      <c r="AC77" s="1" t="n">
        <f aca="false">IF(AB77/4&lt;0,AB77/4+180,AB77/4-180)</f>
        <v>-18.3634709253542</v>
      </c>
      <c r="AD77" s="1" t="n">
        <f aca="false">DEGREES(ACOS(SIN(RADIANS($B$2))*SIN(RADIANS(T77))+COS(RADIANS($B$2))*COS(RADIANS(T77))*COS(RADIANS(AC77))))</f>
        <v>55.1524429923443</v>
      </c>
      <c r="AE77" s="1" t="n">
        <f aca="false">90-AD77</f>
        <v>34.8475570076557</v>
      </c>
      <c r="AF77" s="1" t="n">
        <f aca="false">IF(AE77&gt;85,0,IF(AE77&gt;5,58.1/TAN(RADIANS(AE77))-0.07/POWER(TAN(RADIANS(AE77)),3)+0.000086/POWER(TAN(RADIANS(AE77)),5),IF(AE77&gt;-0.575,1735+AE77*(-518.2+AE77*(103.4+AE77*(-12.79+AE77*0.711))),-20.772/TAN(RADIANS(AE77)))))/3600</f>
        <v>0.0231222754660159</v>
      </c>
      <c r="AG77" s="1" t="n">
        <f aca="false">AE77+AF77</f>
        <v>34.8706792831217</v>
      </c>
      <c r="AH77" s="1" t="n">
        <f aca="false">IF(AC77&gt;0,MOD(DEGREES(ACOS(((SIN(RADIANS($B$2))*COS(RADIANS(AD77)))-SIN(RADIANS(T77)))/(COS(RADIANS($B$2))*SIN(RADIANS(AD77)))))+180,360),MOD(540-DEGREES(ACOS(((SIN(RADIANS($B$2))*COS(RADIANS(AD77)))-SIN(RADIANS(T77)))/(COS(RADIANS($B$2))*SIN(RADIANS(AD77))))),360))</f>
        <v>157.431163434643</v>
      </c>
    </row>
    <row r="78" customFormat="false" ht="15" hidden="false" customHeight="false" outlineLevel="0" collapsed="false">
      <c r="D78" s="5" t="n">
        <f aca="false">D77+1</f>
        <v>46099</v>
      </c>
      <c r="E78" s="6" t="n">
        <f aca="false">$B$5</f>
        <v>0.5</v>
      </c>
      <c r="F78" s="7" t="n">
        <f aca="false">D78+2415018.5+E78-$B$4/24</f>
        <v>2461117.95833333</v>
      </c>
      <c r="G78" s="8" t="n">
        <f aca="false">(F78-2451545)/36525</f>
        <v>0.262093315080999</v>
      </c>
      <c r="I78" s="1" t="n">
        <f aca="false">MOD(280.46646+G78*(36000.76983+G78*0.0003032),360)</f>
        <v>356.0275910404</v>
      </c>
      <c r="J78" s="1" t="n">
        <f aca="false">357.52911+G78*(35999.05029-0.0001537*G78)</f>
        <v>9792.6395297156</v>
      </c>
      <c r="K78" s="1" t="n">
        <f aca="false">0.016708634-G78*(0.000042037+0.0000001267*G78)</f>
        <v>0.0166976076799228</v>
      </c>
      <c r="L78" s="1" t="n">
        <f aca="false">SIN(RADIANS(J78))*(1.914602-G78*(0.004817+0.000014*G78))+SIN(RADIANS(2*J78))*(0.019993-0.000101*G78)+SIN(RADIANS(3*J78))*0.000289</f>
        <v>1.83737404074171</v>
      </c>
      <c r="M78" s="1" t="n">
        <f aca="false">I78+L78</f>
        <v>357.864965081141</v>
      </c>
      <c r="N78" s="1" t="n">
        <f aca="false">J78+L78</f>
        <v>9794.47690375634</v>
      </c>
      <c r="O78" s="1" t="n">
        <f aca="false">(1.000001018*(1-K78*K78))/(1+K78*COS(RADIANS(N78)))</f>
        <v>0.995274596856148</v>
      </c>
      <c r="P78" s="1" t="n">
        <f aca="false">M78-0.00569-0.00478*SIN(RADIANS(125.04-1934.136*G78))</f>
        <v>357.861056733156</v>
      </c>
      <c r="Q78" s="1" t="n">
        <f aca="false">23+(26+((21.448-G78*(46.815+G78*(0.00059-G78*0.001813))))/60)/60</f>
        <v>23.4358828037686</v>
      </c>
      <c r="R78" s="1" t="n">
        <f aca="false">Q78+0.00256*COS(RADIANS(125.04-1934.136*G78))</f>
        <v>23.4382583291972</v>
      </c>
      <c r="S78" s="1" t="n">
        <f aca="false">DEGREES(ATAN2(COS(RADIANS(P78)),COS(RADIANS(R78))*SIN(RADIANS(P78))))</f>
        <v>-1.96260163084087</v>
      </c>
      <c r="T78" s="1" t="n">
        <f aca="false">DEGREES(ASIN(SIN(RADIANS(R78))*SIN(RADIANS(P78))))</f>
        <v>-0.85062103959796</v>
      </c>
      <c r="U78" s="1" t="n">
        <f aca="false">TAN(RADIANS(R78/2))*TAN(RADIANS(R78/2))</f>
        <v>0.043030629111965</v>
      </c>
      <c r="V78" s="1" t="n">
        <f aca="false">4*DEGREES(U78*SIN(2*RADIANS(I78))-2*K78*SIN(RADIANS(J78))+4*K78*U78*SIN(RADIANS(J78))*COS(2*RADIANS(I78))-0.5*U78*U78*SIN(4*RADIANS(I78))-1.25*K78*K78*SIN(2*RADIANS(J78)))</f>
        <v>-8.03283514321987</v>
      </c>
      <c r="W78" s="1" t="n">
        <f aca="false">DEGREES(ACOS(COS(RADIANS(90.833))/(COS(RADIANS($B$2))*COS(RADIANS(T78)))-TAN(RADIANS($B$2))*TAN(RADIANS(T78))))</f>
        <v>90.267235624597</v>
      </c>
      <c r="X78" s="6" t="n">
        <f aca="false">(720-4*$B$3-V78+$B$4*60)/1440</f>
        <v>0.550808302182792</v>
      </c>
      <c r="Y78" s="6" t="n">
        <f aca="false">(X78*1440-W78*4)/1440</f>
        <v>0.300065981003355</v>
      </c>
      <c r="Z78" s="6" t="n">
        <f aca="false">(X78*1440+W78*4)/1440</f>
        <v>0.801550623362228</v>
      </c>
      <c r="AA78" s="1" t="n">
        <f aca="false">8*W78</f>
        <v>722.137884996776</v>
      </c>
      <c r="AB78" s="1" t="n">
        <f aca="false">MOD(E78*1440+V78+4*$B$3-60*$B$4,1440)</f>
        <v>646.83604485678</v>
      </c>
      <c r="AC78" s="1" t="n">
        <f aca="false">IF(AB78/4&lt;0,AB78/4+180,AB78/4-180)</f>
        <v>-18.290988785805</v>
      </c>
      <c r="AD78" s="1" t="n">
        <f aca="false">DEGREES(ACOS(SIN(RADIANS($B$2))*SIN(RADIANS(T78))+COS(RADIANS($B$2))*COS(RADIANS(T78))*COS(RADIANS(AC78))))</f>
        <v>54.7510810385268</v>
      </c>
      <c r="AE78" s="1" t="n">
        <f aca="false">90-AD78</f>
        <v>35.2489189614732</v>
      </c>
      <c r="AF78" s="1" t="n">
        <f aca="false">IF(AE78&gt;85,0,IF(AE78&gt;5,58.1/TAN(RADIANS(AE78))-0.07/POWER(TAN(RADIANS(AE78)),3)+0.000086/POWER(TAN(RADIANS(AE78)),5),IF(AE78&gt;-0.575,1735+AE78*(-518.2+AE78*(103.4+AE78*(-12.79+AE78*0.711))),-20.772/TAN(RADIANS(AE78)))))/3600</f>
        <v>0.0227819575040037</v>
      </c>
      <c r="AG78" s="1" t="n">
        <f aca="false">AE78+AF78</f>
        <v>35.2717009189772</v>
      </c>
      <c r="AH78" s="1" t="n">
        <f aca="false">IF(AC78&gt;0,MOD(DEGREES(ACOS(((SIN(RADIANS($B$2))*COS(RADIANS(AD78)))-SIN(RADIANS(T78)))/(COS(RADIANS($B$2))*SIN(RADIANS(AD78)))))+180,360),MOD(540-DEGREES(ACOS(((SIN(RADIANS($B$2))*COS(RADIANS(AD78)))-SIN(RADIANS(T78)))/(COS(RADIANS($B$2))*SIN(RADIANS(AD78))))),360))</f>
        <v>157.402064757902</v>
      </c>
    </row>
    <row r="79" customFormat="false" ht="15" hidden="false" customHeight="false" outlineLevel="0" collapsed="false">
      <c r="D79" s="5" t="n">
        <f aca="false">D78+1</f>
        <v>46100</v>
      </c>
      <c r="E79" s="6" t="n">
        <f aca="false">$B$5</f>
        <v>0.5</v>
      </c>
      <c r="F79" s="7" t="n">
        <f aca="false">D79+2415018.5+E79-$B$4/24</f>
        <v>2461118.95833333</v>
      </c>
      <c r="G79" s="8" t="n">
        <f aca="false">(F79-2451545)/36525</f>
        <v>0.26212069358887</v>
      </c>
      <c r="I79" s="1" t="n">
        <f aca="false">MOD(280.46646+G79*(36000.76983+G79*0.0003032),360)</f>
        <v>357.013238404916</v>
      </c>
      <c r="J79" s="1" t="n">
        <f aca="false">357.52911+G79*(35999.05029-0.0001537*G79)</f>
        <v>9793.62512999512</v>
      </c>
      <c r="K79" s="1" t="n">
        <f aca="false">0.016708634-G79*(0.000042037+0.0000001267*G79)</f>
        <v>0.016697606527194</v>
      </c>
      <c r="L79" s="1" t="n">
        <f aca="false">SIN(RADIANS(J79))*(1.914602-G79*(0.004817+0.000014*G79))+SIN(RADIANS(2*J79))*(0.019993-0.000101*G79)+SIN(RADIANS(3*J79))*0.000289</f>
        <v>1.84634120830417</v>
      </c>
      <c r="M79" s="1" t="n">
        <f aca="false">I79+L79</f>
        <v>358.85957961322</v>
      </c>
      <c r="N79" s="1" t="n">
        <f aca="false">J79+L79</f>
        <v>9795.47147120342</v>
      </c>
      <c r="O79" s="1" t="n">
        <f aca="false">(1.000001018*(1-K79*K79))/(1+K79*COS(RADIANS(N79)))</f>
        <v>0.995552043688054</v>
      </c>
      <c r="P79" s="1" t="n">
        <f aca="false">M79-0.00569-0.00478*SIN(RADIANS(125.04-1934.136*G79))</f>
        <v>358.855675363886</v>
      </c>
      <c r="Q79" s="1" t="n">
        <f aca="false">23+(26+((21.448-G79*(46.815+G79*(0.00059-G79*0.001813))))/60)/60</f>
        <v>23.4358824477344</v>
      </c>
      <c r="R79" s="1" t="n">
        <f aca="false">Q79+0.00256*COS(RADIANS(125.04-1934.136*G79))</f>
        <v>23.4382570902694</v>
      </c>
      <c r="S79" s="1" t="n">
        <f aca="false">DEGREES(ATAN2(COS(RADIANS(P79)),COS(RADIANS(R79))*SIN(RADIANS(P79))))</f>
        <v>-1.04992762693799</v>
      </c>
      <c r="T79" s="1" t="n">
        <f aca="false">DEGREES(ASIN(SIN(RADIANS(R79))*SIN(RADIANS(P79))))</f>
        <v>-0.455141778659852</v>
      </c>
      <c r="U79" s="1" t="n">
        <f aca="false">TAN(RADIANS(R79/2))*TAN(RADIANS(R79/2))</f>
        <v>0.0430306244334366</v>
      </c>
      <c r="V79" s="1" t="n">
        <f aca="false">4*DEGREES(U79*SIN(2*RADIANS(I79))-2*K79*SIN(RADIANS(J79))+4*K79*U79*SIN(RADIANS(J79))*COS(2*RADIANS(I79))-0.5*U79*U79*SIN(4*RADIANS(I79))-1.25*K79*K79*SIN(2*RADIANS(J79)))</f>
        <v>-7.74024176946691</v>
      </c>
      <c r="W79" s="1" t="n">
        <f aca="false">DEGREES(ACOS(COS(RADIANS(90.833))/(COS(RADIANS($B$2))*COS(RADIANS(T79)))-TAN(RADIANS($B$2))*TAN(RADIANS(T79))))</f>
        <v>90.7674633429654</v>
      </c>
      <c r="X79" s="6" t="n">
        <f aca="false">(720-4*$B$3-V79+$B$4*60)/1440</f>
        <v>0.550605112339908</v>
      </c>
      <c r="Y79" s="6" t="n">
        <f aca="false">(X79*1440-W79*4)/1440</f>
        <v>0.298473269720559</v>
      </c>
      <c r="Z79" s="6" t="n">
        <f aca="false">(X79*1440+W79*4)/1440</f>
        <v>0.802736954959256</v>
      </c>
      <c r="AA79" s="1" t="n">
        <f aca="false">8*W79</f>
        <v>726.139706743723</v>
      </c>
      <c r="AB79" s="1" t="n">
        <f aca="false">MOD(E79*1440+V79+4*$B$3-60*$B$4,1440)</f>
        <v>647.128638230533</v>
      </c>
      <c r="AC79" s="1" t="n">
        <f aca="false">IF(AB79/4&lt;0,AB79/4+180,AB79/4-180)</f>
        <v>-18.2178404423667</v>
      </c>
      <c r="AD79" s="1" t="n">
        <f aca="false">DEGREES(ACOS(SIN(RADIANS($B$2))*SIN(RADIANS(T79))+COS(RADIANS($B$2))*COS(RADIANS(T79))*COS(RADIANS(AC79))))</f>
        <v>54.3495688469347</v>
      </c>
      <c r="AE79" s="1" t="n">
        <f aca="false">90-AD79</f>
        <v>35.6504311530653</v>
      </c>
      <c r="AF79" s="1" t="n">
        <f aca="false">IF(AE79&gt;85,0,IF(AE79&gt;5,58.1/TAN(RADIANS(AE79))-0.07/POWER(TAN(RADIANS(AE79)),3)+0.000086/POWER(TAN(RADIANS(AE79)),5),IF(AE79&gt;-0.575,1735+AE79*(-518.2+AE79*(103.4+AE79*(-12.79+AE79*0.711))),-20.772/TAN(RADIANS(AE79)))))/3600</f>
        <v>0.0224481247118906</v>
      </c>
      <c r="AG79" s="1" t="n">
        <f aca="false">AE79+AF79</f>
        <v>35.6728792777772</v>
      </c>
      <c r="AH79" s="1" t="n">
        <f aca="false">IF(AC79&gt;0,MOD(DEGREES(ACOS(((SIN(RADIANS($B$2))*COS(RADIANS(AD79)))-SIN(RADIANS(T79)))/(COS(RADIANS($B$2))*SIN(RADIANS(AD79)))))+180,360),MOD(540-DEGREES(ACOS(((SIN(RADIANS($B$2))*COS(RADIANS(AD79)))-SIN(RADIANS(T79)))/(COS(RADIANS($B$2))*SIN(RADIANS(AD79))))),360))</f>
        <v>157.37349202048</v>
      </c>
    </row>
    <row r="80" customFormat="false" ht="15" hidden="false" customHeight="false" outlineLevel="0" collapsed="false">
      <c r="D80" s="5" t="n">
        <f aca="false">D79+1</f>
        <v>46101</v>
      </c>
      <c r="E80" s="6" t="n">
        <f aca="false">$B$5</f>
        <v>0.5</v>
      </c>
      <c r="F80" s="7" t="n">
        <f aca="false">D80+2415018.5+E80-$B$4/24</f>
        <v>2461119.95833333</v>
      </c>
      <c r="G80" s="8" t="n">
        <f aca="false">(F80-2451545)/36525</f>
        <v>0.262148072096742</v>
      </c>
      <c r="I80" s="1" t="n">
        <f aca="false">MOD(280.46646+G80*(36000.76983+G80*0.0003032),360)</f>
        <v>357.998885769432</v>
      </c>
      <c r="J80" s="1" t="n">
        <f aca="false">357.52911+G80*(35999.05029-0.0001537*G80)</f>
        <v>9794.61073027464</v>
      </c>
      <c r="K80" s="1" t="n">
        <f aca="false">0.016708634-G80*(0.000042037+0.0000001267*G80)</f>
        <v>0.0166976053744651</v>
      </c>
      <c r="L80" s="1" t="n">
        <f aca="false">SIN(RADIANS(J80))*(1.914602-G80*(0.004817+0.000014*G80))+SIN(RADIANS(2*J80))*(0.019993-0.000101*G80)+SIN(RADIANS(3*J80))*0.000289</f>
        <v>1.8547529017189</v>
      </c>
      <c r="M80" s="1" t="n">
        <f aca="false">I80+L80</f>
        <v>359.85363867115</v>
      </c>
      <c r="N80" s="1" t="n">
        <f aca="false">J80+L80</f>
        <v>9796.46548317636</v>
      </c>
      <c r="O80" s="1" t="n">
        <f aca="false">(1.000001018*(1-K80*K80))/(1+K80*COS(RADIANS(N80)))</f>
        <v>0.99583074105659</v>
      </c>
      <c r="P80" s="1" t="n">
        <f aca="false">M80-0.00569-0.00478*SIN(RADIANS(125.04-1934.136*G80))</f>
        <v>359.849738518944</v>
      </c>
      <c r="Q80" s="1" t="n">
        <f aca="false">23+(26+((21.448-G80*(46.815+G80*(0.00059-G80*0.001813))))/60)/60</f>
        <v>23.4358820917002</v>
      </c>
      <c r="R80" s="1" t="n">
        <f aca="false">Q80+0.00256*COS(RADIANS(125.04-1934.136*G80))</f>
        <v>23.4382558493132</v>
      </c>
      <c r="S80" s="1" t="n">
        <f aca="false">DEGREES(ATAN2(COS(RADIANS(P80)),COS(RADIANS(R80))*SIN(RADIANS(P80))))</f>
        <v>-0.137863343450563</v>
      </c>
      <c r="T80" s="1" t="n">
        <f aca="false">DEGREES(ASIN(SIN(RADIANS(R80))*SIN(RADIANS(P80))))</f>
        <v>-0.0597680359034378</v>
      </c>
      <c r="U80" s="1" t="n">
        <f aca="false">TAN(RADIANS(R80/2))*TAN(RADIANS(R80/2))</f>
        <v>0.0430306197472488</v>
      </c>
      <c r="V80" s="1" t="n">
        <f aca="false">4*DEGREES(U80*SIN(2*RADIANS(I80))-2*K80*SIN(RADIANS(J80))+4*K80*U80*SIN(RADIANS(J80))*COS(2*RADIANS(I80))-0.5*U80*U80*SIN(4*RADIANS(I80))-1.25*K80*K80*SIN(2*RADIANS(J80)))</f>
        <v>-7.44532454131582</v>
      </c>
      <c r="W80" s="1" t="n">
        <f aca="false">DEGREES(ACOS(COS(RADIANS(90.833))/(COS(RADIANS($B$2))*COS(RADIANS(T80)))-TAN(RADIANS($B$2))*TAN(RADIANS(T80))))</f>
        <v>91.2676252119262</v>
      </c>
      <c r="X80" s="6" t="n">
        <f aca="false">(720-4*$B$3-V80+$B$4*60)/1440</f>
        <v>0.550400308709247</v>
      </c>
      <c r="Y80" s="6" t="n">
        <f aca="false">(X80*1440-W80*4)/1440</f>
        <v>0.296879127565008</v>
      </c>
      <c r="Z80" s="6" t="n">
        <f aca="false">(X80*1440+W80*4)/1440</f>
        <v>0.803921489853487</v>
      </c>
      <c r="AA80" s="1" t="n">
        <f aca="false">8*W80</f>
        <v>730.14100169541</v>
      </c>
      <c r="AB80" s="1" t="n">
        <f aca="false">MOD(E80*1440+V80+4*$B$3-60*$B$4,1440)</f>
        <v>647.423555458684</v>
      </c>
      <c r="AC80" s="1" t="n">
        <f aca="false">IF(AB80/4&lt;0,AB80/4+180,AB80/4-180)</f>
        <v>-18.144111135329</v>
      </c>
      <c r="AD80" s="1" t="n">
        <f aca="false">DEGREES(ACOS(SIN(RADIANS($B$2))*SIN(RADIANS(T80))+COS(RADIANS($B$2))*COS(RADIANS(T80))*COS(RADIANS(AC80))))</f>
        <v>53.9480259588553</v>
      </c>
      <c r="AE80" s="1" t="n">
        <f aca="false">90-AD80</f>
        <v>36.0519740411447</v>
      </c>
      <c r="AF80" s="1" t="n">
        <f aca="false">IF(AE80&gt;85,0,IF(AE80&gt;5,58.1/TAN(RADIANS(AE80))-0.07/POWER(TAN(RADIANS(AE80)),3)+0.000086/POWER(TAN(RADIANS(AE80)),5),IF(AE80&gt;-0.575,1735+AE80*(-518.2+AE80*(103.4+AE80*(-12.79+AE80*0.711))),-20.772/TAN(RADIANS(AE80)))))/3600</f>
        <v>0.0221206592454325</v>
      </c>
      <c r="AG80" s="1" t="n">
        <f aca="false">AE80+AF80</f>
        <v>36.0740947003901</v>
      </c>
      <c r="AH80" s="1" t="n">
        <f aca="false">IF(AC80&gt;0,MOD(DEGREES(ACOS(((SIN(RADIANS($B$2))*COS(RADIANS(AD80)))-SIN(RADIANS(T80)))/(COS(RADIANS($B$2))*SIN(RADIANS(AD80)))))+180,360),MOD(540-DEGREES(ACOS(((SIN(RADIANS($B$2))*COS(RADIANS(AD80)))-SIN(RADIANS(T80)))/(COS(RADIANS($B$2))*SIN(RADIANS(AD80))))),360))</f>
        <v>157.345369406632</v>
      </c>
    </row>
    <row r="81" customFormat="false" ht="15" hidden="false" customHeight="false" outlineLevel="0" collapsed="false">
      <c r="D81" s="5" t="n">
        <f aca="false">D80+1</f>
        <v>46102</v>
      </c>
      <c r="E81" s="6" t="n">
        <f aca="false">$B$5</f>
        <v>0.5</v>
      </c>
      <c r="F81" s="7" t="n">
        <f aca="false">D81+2415018.5+E81-$B$4/24</f>
        <v>2461120.95833333</v>
      </c>
      <c r="G81" s="8" t="n">
        <f aca="false">(F81-2451545)/36525</f>
        <v>0.262175450604613</v>
      </c>
      <c r="I81" s="1" t="n">
        <f aca="false">MOD(280.46646+G81*(36000.76983+G81*0.0003032),360)</f>
        <v>358.984533133949</v>
      </c>
      <c r="J81" s="1" t="n">
        <f aca="false">357.52911+G81*(35999.05029-0.0001537*G81)</f>
        <v>9795.59633055415</v>
      </c>
      <c r="K81" s="1" t="n">
        <f aca="false">0.016708634-G81*(0.000042037+0.0000001267*G81)</f>
        <v>0.0166976042217359</v>
      </c>
      <c r="L81" s="1" t="n">
        <f aca="false">SIN(RADIANS(J81))*(1.914602-G81*(0.004817+0.000014*G81))+SIN(RADIANS(2*J81))*(0.019993-0.000101*G81)+SIN(RADIANS(3*J81))*0.000289</f>
        <v>1.86260717650037</v>
      </c>
      <c r="M81" s="1" t="n">
        <f aca="false">I81+L81</f>
        <v>360.84714031045</v>
      </c>
      <c r="N81" s="1" t="n">
        <f aca="false">J81+L81</f>
        <v>9797.45893773066</v>
      </c>
      <c r="O81" s="1" t="n">
        <f aca="false">(1.000001018*(1-K81*K81))/(1+K81*COS(RADIANS(N81)))</f>
        <v>0.996110604405214</v>
      </c>
      <c r="P81" s="1" t="n">
        <f aca="false">M81-0.00569-0.00478*SIN(RADIANS(125.04-1934.136*G81))</f>
        <v>360.843244253841</v>
      </c>
      <c r="Q81" s="1" t="n">
        <f aca="false">23+(26+((21.448-G81*(46.815+G81*(0.00059-G81*0.001813))))/60)/60</f>
        <v>23.435881735666</v>
      </c>
      <c r="R81" s="1" t="n">
        <f aca="false">Q81+0.00256*COS(RADIANS(125.04-1934.136*G81))</f>
        <v>23.4382546063294</v>
      </c>
      <c r="S81" s="1" t="n">
        <f aca="false">DEGREES(ATAN2(COS(RADIANS(P81)),COS(RADIANS(R81))*SIN(RADIANS(P81))))</f>
        <v>0.773676382139363</v>
      </c>
      <c r="T81" s="1" t="n">
        <f aca="false">DEGREES(ASIN(SIN(RADIANS(R81))*SIN(RADIANS(P81))))</f>
        <v>0.335399112429757</v>
      </c>
      <c r="U81" s="1" t="n">
        <f aca="false">TAN(RADIANS(R81/2))*TAN(RADIANS(R81/2))</f>
        <v>0.0430306150534044</v>
      </c>
      <c r="V81" s="1" t="n">
        <f aca="false">4*DEGREES(U81*SIN(2*RADIANS(I81))-2*K81*SIN(RADIANS(J81))+4*K81*U81*SIN(RADIANS(J81))*COS(2*RADIANS(I81))-0.5*U81*U81*SIN(4*RADIANS(I81))-1.25*K81*K81*SIN(2*RADIANS(J81)))</f>
        <v>-7.14842338905077</v>
      </c>
      <c r="W81" s="1" t="n">
        <f aca="false">DEGREES(ACOS(COS(RADIANS(90.833))/(COS(RADIANS($B$2))*COS(RADIANS(T81)))-TAN(RADIANS($B$2))*TAN(RADIANS(T81))))</f>
        <v>91.767679016584</v>
      </c>
      <c r="X81" s="6" t="n">
        <f aca="false">(720-4*$B$3-V81+$B$4*60)/1440</f>
        <v>0.550194127353508</v>
      </c>
      <c r="Y81" s="6" t="n">
        <f aca="false">(X81*1440-W81*4)/1440</f>
        <v>0.295283907862996</v>
      </c>
      <c r="Z81" s="6" t="n">
        <f aca="false">(X81*1440+W81*4)/1440</f>
        <v>0.805104346844019</v>
      </c>
      <c r="AA81" s="1" t="n">
        <f aca="false">8*W81</f>
        <v>734.141432132672</v>
      </c>
      <c r="AB81" s="1" t="n">
        <f aca="false">MOD(E81*1440+V81+4*$B$3-60*$B$4,1440)</f>
        <v>647.720456610949</v>
      </c>
      <c r="AC81" s="1" t="n">
        <f aca="false">IF(AB81/4&lt;0,AB81/4+180,AB81/4-180)</f>
        <v>-18.0698858472627</v>
      </c>
      <c r="AD81" s="1" t="n">
        <f aca="false">DEGREES(ACOS(SIN(RADIANS($B$2))*SIN(RADIANS(T81))+COS(RADIANS($B$2))*COS(RADIANS(T81))*COS(RADIANS(AC81))))</f>
        <v>53.5465715300942</v>
      </c>
      <c r="AE81" s="1" t="n">
        <f aca="false">90-AD81</f>
        <v>36.4534284699058</v>
      </c>
      <c r="AF81" s="1" t="n">
        <f aca="false">IF(AE81&gt;85,0,IF(AE81&gt;5,58.1/TAN(RADIANS(AE81))-0.07/POWER(TAN(RADIANS(AE81)),3)+0.000086/POWER(TAN(RADIANS(AE81)),5),IF(AE81&gt;-0.575,1735+AE81*(-518.2+AE81*(103.4+AE81*(-12.79+AE81*0.711))),-20.772/TAN(RADIANS(AE81)))))/3600</f>
        <v>0.0217994448020142</v>
      </c>
      <c r="AG81" s="1" t="n">
        <f aca="false">AE81+AF81</f>
        <v>36.4752279147078</v>
      </c>
      <c r="AH81" s="1" t="n">
        <f aca="false">IF(AC81&gt;0,MOD(DEGREES(ACOS(((SIN(RADIANS($B$2))*COS(RADIANS(AD81)))-SIN(RADIANS(T81)))/(COS(RADIANS($B$2))*SIN(RADIANS(AD81)))))+180,360),MOD(540-DEGREES(ACOS(((SIN(RADIANS($B$2))*COS(RADIANS(AD81)))-SIN(RADIANS(T81)))/(COS(RADIANS($B$2))*SIN(RADIANS(AD81))))),360))</f>
        <v>157.317619849222</v>
      </c>
    </row>
    <row r="82" customFormat="false" ht="15" hidden="false" customHeight="false" outlineLevel="0" collapsed="false">
      <c r="D82" s="5" t="n">
        <f aca="false">D81+1</f>
        <v>46103</v>
      </c>
      <c r="E82" s="6" t="n">
        <f aca="false">$B$5</f>
        <v>0.5</v>
      </c>
      <c r="F82" s="7" t="n">
        <f aca="false">D82+2415018.5+E82-$B$4/24</f>
        <v>2461121.95833333</v>
      </c>
      <c r="G82" s="8" t="n">
        <f aca="false">(F82-2451545)/36525</f>
        <v>0.262202829112484</v>
      </c>
      <c r="I82" s="1" t="n">
        <f aca="false">MOD(280.46646+G82*(36000.76983+G82*0.0003032),360)</f>
        <v>359.970180498467</v>
      </c>
      <c r="J82" s="1" t="n">
        <f aca="false">357.52911+G82*(35999.05029-0.0001537*G82)</f>
        <v>9796.58193083367</v>
      </c>
      <c r="K82" s="1" t="n">
        <f aca="false">0.016708634-G82*(0.000042037+0.0000001267*G82)</f>
        <v>0.0166976030690066</v>
      </c>
      <c r="L82" s="1" t="n">
        <f aca="false">SIN(RADIANS(J82))*(1.914602-G82*(0.004817+0.000014*G82))+SIN(RADIANS(2*J82))*(0.019993-0.000101*G82)+SIN(RADIANS(3*J82))*0.000289</f>
        <v>1.86990226257556</v>
      </c>
      <c r="M82" s="1" t="n">
        <f aca="false">I82+L82</f>
        <v>361.840082761043</v>
      </c>
      <c r="N82" s="1" t="n">
        <f aca="false">J82+L82</f>
        <v>9798.45183309625</v>
      </c>
      <c r="O82" s="1" t="n">
        <f aca="false">(1.000001018*(1-K82*K82))/(1+K82*COS(RADIANS(N82)))</f>
        <v>0.99639154896587</v>
      </c>
      <c r="P82" s="1" t="n">
        <f aca="false">M82-0.00569-0.00478*SIN(RADIANS(125.04-1934.136*G82))</f>
        <v>361.8361907985</v>
      </c>
      <c r="Q82" s="1" t="n">
        <f aca="false">23+(26+((21.448-G82*(46.815+G82*(0.00059-G82*0.001813))))/60)/60</f>
        <v>23.4358813796318</v>
      </c>
      <c r="R82" s="1" t="n">
        <f aca="false">Q82+0.00256*COS(RADIANS(125.04-1934.136*G82))</f>
        <v>23.4382533613187</v>
      </c>
      <c r="S82" s="1" t="n">
        <f aca="false">DEGREES(ATAN2(COS(RADIANS(P82)),COS(RADIANS(R82))*SIN(RADIANS(P82))))</f>
        <v>1.68477658872106</v>
      </c>
      <c r="T82" s="1" t="n">
        <f aca="false">DEGREES(ASIN(SIN(RADIANS(R82))*SIN(RADIANS(P82))))</f>
        <v>0.730258998192488</v>
      </c>
      <c r="U82" s="1" t="n">
        <f aca="false">TAN(RADIANS(R82/2))*TAN(RADIANS(R82/2))</f>
        <v>0.0430306103519064</v>
      </c>
      <c r="V82" s="1" t="n">
        <f aca="false">4*DEGREES(U82*SIN(2*RADIANS(I82))-2*K82*SIN(RADIANS(J82))+4*K82*U82*SIN(RADIANS(J82))*COS(2*RADIANS(I82))-0.5*U82*U82*SIN(4*RADIANS(I82))-1.25*K82*K82*SIN(2*RADIANS(J82)))</f>
        <v>-6.84987701767754</v>
      </c>
      <c r="W82" s="1" t="n">
        <f aca="false">DEGREES(ACOS(COS(RADIANS(90.833))/(COS(RADIANS($B$2))*COS(RADIANS(T82)))-TAN(RADIANS($B$2))*TAN(RADIANS(T82))))</f>
        <v>92.2675827745843</v>
      </c>
      <c r="X82" s="6" t="n">
        <f aca="false">(720-4*$B$3-V82+$B$4*60)/1440</f>
        <v>0.549986803484498</v>
      </c>
      <c r="Y82" s="6" t="n">
        <f aca="false">(X82*1440-W82*4)/1440</f>
        <v>0.293687962443986</v>
      </c>
      <c r="Z82" s="6" t="n">
        <f aca="false">(X82*1440+W82*4)/1440</f>
        <v>0.80628564452501</v>
      </c>
      <c r="AA82" s="1" t="n">
        <f aca="false">8*W82</f>
        <v>738.140662196675</v>
      </c>
      <c r="AB82" s="1" t="n">
        <f aca="false">MOD(E82*1440+V82+4*$B$3-60*$B$4,1440)</f>
        <v>648.019002982323</v>
      </c>
      <c r="AC82" s="1" t="n">
        <f aca="false">IF(AB82/4&lt;0,AB82/4+180,AB82/4-180)</f>
        <v>-17.9952492544194</v>
      </c>
      <c r="AD82" s="1" t="n">
        <f aca="false">DEGREES(ACOS(SIN(RADIANS($B$2))*SIN(RADIANS(T82))+COS(RADIANS($B$2))*COS(RADIANS(T82))*COS(RADIANS(AC82))))</f>
        <v>53.145324324825</v>
      </c>
      <c r="AE82" s="1" t="n">
        <f aca="false">90-AD82</f>
        <v>36.854675675175</v>
      </c>
      <c r="AF82" s="1" t="n">
        <f aca="false">IF(AE82&gt;85,0,IF(AE82&gt;5,58.1/TAN(RADIANS(AE82))-0.07/POWER(TAN(RADIANS(AE82)),3)+0.000086/POWER(TAN(RADIANS(AE82)),5),IF(AE82&gt;-0.575,1735+AE82*(-518.2+AE82*(103.4+AE82*(-12.79+AE82*0.711))),-20.772/TAN(RADIANS(AE82)))))/3600</f>
        <v>0.0214843667587911</v>
      </c>
      <c r="AG82" s="1" t="n">
        <f aca="false">AE82+AF82</f>
        <v>36.8761600419338</v>
      </c>
      <c r="AH82" s="1" t="n">
        <f aca="false">IF(AC82&gt;0,MOD(DEGREES(ACOS(((SIN(RADIANS($B$2))*COS(RADIANS(AD82)))-SIN(RADIANS(T82)))/(COS(RADIANS($B$2))*SIN(RADIANS(AD82)))))+180,360),MOD(540-DEGREES(ACOS(((SIN(RADIANS($B$2))*COS(RADIANS(AD82)))-SIN(RADIANS(T82)))/(COS(RADIANS($B$2))*SIN(RADIANS(AD82))))),360))</f>
        <v>157.290165081601</v>
      </c>
    </row>
    <row r="83" customFormat="false" ht="15" hidden="false" customHeight="false" outlineLevel="0" collapsed="false">
      <c r="D83" s="5" t="n">
        <f aca="false">D82+1</f>
        <v>46104</v>
      </c>
      <c r="E83" s="6" t="n">
        <f aca="false">$B$5</f>
        <v>0.5</v>
      </c>
      <c r="F83" s="7" t="n">
        <f aca="false">D83+2415018.5+E83-$B$4/24</f>
        <v>2461122.95833333</v>
      </c>
      <c r="G83" s="8" t="n">
        <f aca="false">(F83-2451545)/36525</f>
        <v>0.262230207620356</v>
      </c>
      <c r="I83" s="1" t="n">
        <f aca="false">MOD(280.46646+G83*(36000.76983+G83*0.0003032),360)</f>
        <v>0.955827862984734</v>
      </c>
      <c r="J83" s="1" t="n">
        <f aca="false">357.52911+G83*(35999.05029-0.0001537*G83)</f>
        <v>9797.56753111319</v>
      </c>
      <c r="K83" s="1" t="n">
        <f aca="false">0.016708634-G83*(0.000042037+0.0000001267*G83)</f>
        <v>0.0166976019162771</v>
      </c>
      <c r="L83" s="1" t="n">
        <f aca="false">SIN(RADIANS(J83))*(1.914602-G83*(0.004817+0.000014*G83))+SIN(RADIANS(2*J83))*(0.019993-0.000101*G83)+SIN(RADIANS(3*J83))*0.000289</f>
        <v>1.8766365641154</v>
      </c>
      <c r="M83" s="1" t="n">
        <f aca="false">I83+L83</f>
        <v>2.83246442710013</v>
      </c>
      <c r="N83" s="1" t="n">
        <f aca="false">J83+L83</f>
        <v>9799.44416767731</v>
      </c>
      <c r="O83" s="1" t="n">
        <f aca="false">(1.000001018*(1-K83*K83))/(1+K83*COS(RADIANS(N83)))</f>
        <v>0.996673489786136</v>
      </c>
      <c r="P83" s="1" t="n">
        <f aca="false">M83-0.00569-0.00478*SIN(RADIANS(125.04-1934.136*G83))</f>
        <v>2.82857655708765</v>
      </c>
      <c r="Q83" s="1" t="n">
        <f aca="false">23+(26+((21.448-G83*(46.815+G83*(0.00059-G83*0.001813))))/60)/60</f>
        <v>23.4358810235976</v>
      </c>
      <c r="R83" s="1" t="n">
        <f aca="false">Q83+0.00256*COS(RADIANS(125.04-1934.136*G83))</f>
        <v>23.4382521142819</v>
      </c>
      <c r="S83" s="1" t="n">
        <f aca="false">DEGREES(ATAN2(COS(RADIANS(P83)),COS(RADIANS(R83))*SIN(RADIANS(P83))))</f>
        <v>2.59552213558221</v>
      </c>
      <c r="T83" s="1" t="n">
        <f aca="false">DEGREES(ASIN(SIN(RADIANS(R83))*SIN(RADIANS(P83))))</f>
        <v>1.12471134983924</v>
      </c>
      <c r="U83" s="1" t="n">
        <f aca="false">TAN(RADIANS(R83/2))*TAN(RADIANS(R83/2))</f>
        <v>0.0430306056427576</v>
      </c>
      <c r="V83" s="1" t="n">
        <f aca="false">4*DEGREES(U83*SIN(2*RADIANS(I83))-2*K83*SIN(RADIANS(J83))+4*K83*U83*SIN(RADIANS(J83))*COS(2*RADIANS(I83))-0.5*U83*U83*SIN(4*RADIANS(I83))-1.25*K83*K83*SIN(2*RADIANS(J83)))</f>
        <v>-6.55002272012206</v>
      </c>
      <c r="W83" s="1" t="n">
        <f aca="false">DEGREES(ACOS(COS(RADIANS(90.833))/(COS(RADIANS($B$2))*COS(RADIANS(T83)))-TAN(RADIANS($B$2))*TAN(RADIANS(T83))))</f>
        <v>92.7672945845461</v>
      </c>
      <c r="X83" s="6" t="n">
        <f aca="false">(720-4*$B$3-V83+$B$4*60)/1440</f>
        <v>0.549778571333418</v>
      </c>
      <c r="Y83" s="6" t="n">
        <f aca="false">(X83*1440-W83*4)/1440</f>
        <v>0.292091641931901</v>
      </c>
      <c r="Z83" s="6" t="n">
        <f aca="false">(X83*1440+W83*4)/1440</f>
        <v>0.807465500734935</v>
      </c>
      <c r="AA83" s="1" t="n">
        <f aca="false">8*W83</f>
        <v>742.138356676369</v>
      </c>
      <c r="AB83" s="1" t="n">
        <f aca="false">MOD(E83*1440+V83+4*$B$3-60*$B$4,1440)</f>
        <v>648.318857279878</v>
      </c>
      <c r="AC83" s="1" t="n">
        <f aca="false">IF(AB83/4&lt;0,AB83/4+180,AB83/4-180)</f>
        <v>-17.9202856800305</v>
      </c>
      <c r="AD83" s="1" t="n">
        <f aca="false">DEGREES(ACOS(SIN(RADIANS($B$2))*SIN(RADIANS(T83))+COS(RADIANS($B$2))*COS(RADIANS(T83))*COS(RADIANS(AC83))))</f>
        <v>52.7444027105061</v>
      </c>
      <c r="AE83" s="1" t="n">
        <f aca="false">90-AD83</f>
        <v>37.2555972894939</v>
      </c>
      <c r="AF83" s="1" t="n">
        <f aca="false">IF(AE83&gt;85,0,IF(AE83&gt;5,58.1/TAN(RADIANS(AE83))-0.07/POWER(TAN(RADIANS(AE83)),3)+0.000086/POWER(TAN(RADIANS(AE83)),5),IF(AE83&gt;-0.575,1735+AE83*(-518.2+AE83*(103.4+AE83*(-12.79+AE83*0.711))),-20.772/TAN(RADIANS(AE83)))))/3600</f>
        <v>0.0211753122941299</v>
      </c>
      <c r="AG83" s="1" t="n">
        <f aca="false">AE83+AF83</f>
        <v>37.276772601788</v>
      </c>
      <c r="AH83" s="1" t="n">
        <f aca="false">IF(AC83&gt;0,MOD(DEGREES(ACOS(((SIN(RADIANS($B$2))*COS(RADIANS(AD83)))-SIN(RADIANS(T83)))/(COS(RADIANS($B$2))*SIN(RADIANS(AD83)))))+180,360),MOD(540-DEGREES(ACOS(((SIN(RADIANS($B$2))*COS(RADIANS(AD83)))-SIN(RADIANS(T83)))/(COS(RADIANS($B$2))*SIN(RADIANS(AD83))))),360))</f>
        <v>157.262925690387</v>
      </c>
    </row>
    <row r="84" customFormat="false" ht="15" hidden="false" customHeight="false" outlineLevel="0" collapsed="false">
      <c r="D84" s="5" t="n">
        <f aca="false">D83+1</f>
        <v>46105</v>
      </c>
      <c r="E84" s="6" t="n">
        <f aca="false">$B$5</f>
        <v>0.5</v>
      </c>
      <c r="F84" s="7" t="n">
        <f aca="false">D84+2415018.5+E84-$B$4/24</f>
        <v>2461123.95833333</v>
      </c>
      <c r="G84" s="8" t="n">
        <f aca="false">(F84-2451545)/36525</f>
        <v>0.262257586128227</v>
      </c>
      <c r="I84" s="1" t="n">
        <f aca="false">MOD(280.46646+G84*(36000.76983+G84*0.0003032),360)</f>
        <v>1.94147522750245</v>
      </c>
      <c r="J84" s="1" t="n">
        <f aca="false">357.52911+G84*(35999.05029-0.0001537*G84)</f>
        <v>9798.55313139271</v>
      </c>
      <c r="K84" s="1" t="n">
        <f aca="false">0.016708634-G84*(0.000042037+0.0000001267*G84)</f>
        <v>0.0166976007635474</v>
      </c>
      <c r="L84" s="1" t="n">
        <f aca="false">SIN(RADIANS(J84))*(1.914602-G84*(0.004817+0.000014*G84))+SIN(RADIANS(2*J84))*(0.019993-0.000101*G84)+SIN(RADIANS(3*J84))*0.000289</f>
        <v>1.88280865930631</v>
      </c>
      <c r="M84" s="1" t="n">
        <f aca="false">I84+L84</f>
        <v>3.82428388680876</v>
      </c>
      <c r="N84" s="1" t="n">
        <f aca="false">J84+L84</f>
        <v>9800.43594005201</v>
      </c>
      <c r="O84" s="1" t="n">
        <f aca="false">(1.000001018*(1-K84*K84))/(1+K84*COS(RADIANS(N84)))</f>
        <v>0.996956341756261</v>
      </c>
      <c r="P84" s="1" t="n">
        <f aca="false">M84-0.00569-0.00478*SIN(RADIANS(125.04-1934.136*G84))</f>
        <v>3.82040010778691</v>
      </c>
      <c r="Q84" s="1" t="n">
        <f aca="false">23+(26+((21.448-G84*(46.815+G84*(0.00059-G84*0.001813))))/60)/60</f>
        <v>23.4358806675634</v>
      </c>
      <c r="R84" s="1" t="n">
        <f aca="false">Q84+0.00256*COS(RADIANS(125.04-1934.136*G84))</f>
        <v>23.4382508652199</v>
      </c>
      <c r="S84" s="1" t="n">
        <f aca="false">DEGREES(ATAN2(COS(RADIANS(P84)),COS(RADIANS(R84))*SIN(RADIANS(P84))))</f>
        <v>3.50599764698428</v>
      </c>
      <c r="T84" s="1" t="n">
        <f aca="false">DEGREES(ASIN(SIN(RADIANS(R84))*SIN(RADIANS(P84))))</f>
        <v>1.51865628080417</v>
      </c>
      <c r="U84" s="1" t="n">
        <f aca="false">TAN(RADIANS(R84/2))*TAN(RADIANS(R84/2))</f>
        <v>0.0430306009259608</v>
      </c>
      <c r="V84" s="1" t="n">
        <f aca="false">4*DEGREES(U84*SIN(2*RADIANS(I84))-2*K84*SIN(RADIANS(J84))+4*K84*U84*SIN(RADIANS(J84))*COS(2*RADIANS(I84))-0.5*U84*U84*SIN(4*RADIANS(I84))-1.25*K84*K84*SIN(2*RADIANS(J84)))</f>
        <v>-6.24919619716119</v>
      </c>
      <c r="W84" s="1" t="n">
        <f aca="false">DEGREES(ACOS(COS(RADIANS(90.833))/(COS(RADIANS($B$2))*COS(RADIANS(T84)))-TAN(RADIANS($B$2))*TAN(RADIANS(T84))))</f>
        <v>93.26677247526</v>
      </c>
      <c r="X84" s="6" t="n">
        <f aca="false">(720-4*$B$3-V84+$B$4*60)/1440</f>
        <v>0.549569664025806</v>
      </c>
      <c r="Y84" s="6" t="n">
        <f aca="false">(X84*1440-W84*4)/1440</f>
        <v>0.290495296038973</v>
      </c>
      <c r="Z84" s="6" t="n">
        <f aca="false">(X84*1440+W84*4)/1440</f>
        <v>0.80864403201264</v>
      </c>
      <c r="AA84" s="1" t="n">
        <f aca="false">8*W84</f>
        <v>746.13417980208</v>
      </c>
      <c r="AB84" s="1" t="n">
        <f aca="false">MOD(E84*1440+V84+4*$B$3-60*$B$4,1440)</f>
        <v>648.619683802839</v>
      </c>
      <c r="AC84" s="1" t="n">
        <f aca="false">IF(AB84/4&lt;0,AB84/4+180,AB84/4-180)</f>
        <v>-17.8450790492903</v>
      </c>
      <c r="AD84" s="1" t="n">
        <f aca="false">DEGREES(ACOS(SIN(RADIANS($B$2))*SIN(RADIANS(T84))+COS(RADIANS($B$2))*COS(RADIANS(T84))*COS(RADIANS(AC84))))</f>
        <v>52.3439246537682</v>
      </c>
      <c r="AE84" s="1" t="n">
        <f aca="false">90-AD84</f>
        <v>37.6560753462318</v>
      </c>
      <c r="AF84" s="1" t="n">
        <f aca="false">IF(AE84&gt;85,0,IF(AE84&gt;5,58.1/TAN(RADIANS(AE84))-0.07/POWER(TAN(RADIANS(AE84)),3)+0.000086/POWER(TAN(RADIANS(AE84)),5),IF(AE84&gt;-0.575,1735+AE84*(-518.2+AE84*(103.4+AE84*(-12.79+AE84*0.711))),-20.772/TAN(RADIANS(AE84)))))/3600</f>
        <v>0.020872170493679</v>
      </c>
      <c r="AG84" s="1" t="n">
        <f aca="false">AE84+AF84</f>
        <v>37.6769475167255</v>
      </c>
      <c r="AH84" s="1" t="n">
        <f aca="false">IF(AC84&gt;0,MOD(DEGREES(ACOS(((SIN(RADIANS($B$2))*COS(RADIANS(AD84)))-SIN(RADIANS(T84)))/(COS(RADIANS($B$2))*SIN(RADIANS(AD84)))))+180,360),MOD(540-DEGREES(ACOS(((SIN(RADIANS($B$2))*COS(RADIANS(AD84)))-SIN(RADIANS(T84)))/(COS(RADIANS($B$2))*SIN(RADIANS(AD84))))),360))</f>
        <v>157.235821169428</v>
      </c>
    </row>
    <row r="85" customFormat="false" ht="15" hidden="false" customHeight="false" outlineLevel="0" collapsed="false">
      <c r="D85" s="5" t="n">
        <f aca="false">D84+1</f>
        <v>46106</v>
      </c>
      <c r="E85" s="6" t="n">
        <f aca="false">$B$5</f>
        <v>0.5</v>
      </c>
      <c r="F85" s="7" t="n">
        <f aca="false">D85+2415018.5+E85-$B$4/24</f>
        <v>2461124.95833333</v>
      </c>
      <c r="G85" s="8" t="n">
        <f aca="false">(F85-2451545)/36525</f>
        <v>0.262284964636098</v>
      </c>
      <c r="I85" s="1" t="n">
        <f aca="false">MOD(280.46646+G85*(36000.76983+G85*0.0003032),360)</f>
        <v>2.92712259202017</v>
      </c>
      <c r="J85" s="1" t="n">
        <f aca="false">357.52911+G85*(35999.05029-0.0001537*G85)</f>
        <v>9799.53873167222</v>
      </c>
      <c r="K85" s="1" t="n">
        <f aca="false">0.016708634-G85*(0.000042037+0.0000001267*G85)</f>
        <v>0.0166975996108175</v>
      </c>
      <c r="L85" s="1" t="n">
        <f aca="false">SIN(RADIANS(J85))*(1.914602-G85*(0.004817+0.000014*G85))+SIN(RADIANS(2*J85))*(0.019993-0.000101*G85)+SIN(RADIANS(3*J85))*0.000289</f>
        <v>1.88841730006258</v>
      </c>
      <c r="M85" s="1" t="n">
        <f aca="false">I85+L85</f>
        <v>4.81553989208275</v>
      </c>
      <c r="N85" s="1" t="n">
        <f aca="false">J85+L85</f>
        <v>9801.42714897229</v>
      </c>
      <c r="O85" s="1" t="n">
        <f aca="false">(1.000001018*(1-K85*K85))/(1+K85*COS(RADIANS(N85)))</f>
        <v>0.99724001963607</v>
      </c>
      <c r="P85" s="1" t="n">
        <f aca="false">M85-0.00569-0.00478*SIN(RADIANS(125.04-1934.136*G85))</f>
        <v>4.81166020250871</v>
      </c>
      <c r="Q85" s="1" t="n">
        <f aca="false">23+(26+((21.448-G85*(46.815+G85*(0.00059-G85*0.001813))))/60)/60</f>
        <v>23.4358803115292</v>
      </c>
      <c r="R85" s="1" t="n">
        <f aca="false">Q85+0.00256*COS(RADIANS(125.04-1934.136*G85))</f>
        <v>23.4382496141332</v>
      </c>
      <c r="S85" s="1" t="n">
        <f aca="false">DEGREES(ATAN2(COS(RADIANS(P85)),COS(RADIANS(R85))*SIN(RADIANS(P85))))</f>
        <v>4.41628745719502</v>
      </c>
      <c r="T85" s="1" t="n">
        <f aca="false">DEGREES(ASIN(SIN(RADIANS(R85))*SIN(RADIANS(P85))))</f>
        <v>1.91199427782273</v>
      </c>
      <c r="U85" s="1" t="n">
        <f aca="false">TAN(RADIANS(R85/2))*TAN(RADIANS(R85/2))</f>
        <v>0.043030596201519</v>
      </c>
      <c r="V85" s="1" t="n">
        <f aca="false">4*DEGREES(U85*SIN(2*RADIANS(I85))-2*K85*SIN(RADIANS(J85))+4*K85*U85*SIN(RADIANS(J85))*COS(2*RADIANS(I85))-0.5*U85*U85*SIN(4*RADIANS(I85))-1.25*K85*K85*SIN(2*RADIANS(J85)))</f>
        <v>-5.94773138318493</v>
      </c>
      <c r="W85" s="1" t="n">
        <f aca="false">DEGREES(ACOS(COS(RADIANS(90.833))/(COS(RADIANS($B$2))*COS(RADIANS(T85)))-TAN(RADIANS($B$2))*TAN(RADIANS(T85))))</f>
        <v>93.7659742555704</v>
      </c>
      <c r="X85" s="6" t="n">
        <f aca="false">(720-4*$B$3-V85+$B$4*60)/1440</f>
        <v>0.549360313460545</v>
      </c>
      <c r="Y85" s="6" t="n">
        <f aca="false">(X85*1440-W85*4)/1440</f>
        <v>0.288899273861738</v>
      </c>
      <c r="Z85" s="6" t="n">
        <f aca="false">(X85*1440+W85*4)/1440</f>
        <v>0.809821353059352</v>
      </c>
      <c r="AA85" s="1" t="n">
        <f aca="false">8*W85</f>
        <v>750.127794044563</v>
      </c>
      <c r="AB85" s="1" t="n">
        <f aca="false">MOD(E85*1440+V85+4*$B$3-60*$B$4,1440)</f>
        <v>648.921148616815</v>
      </c>
      <c r="AC85" s="1" t="n">
        <f aca="false">IF(AB85/4&lt;0,AB85/4+180,AB85/4-180)</f>
        <v>-17.7697128457962</v>
      </c>
      <c r="AD85" s="1" t="n">
        <f aca="false">DEGREES(ACOS(SIN(RADIANS($B$2))*SIN(RADIANS(T85))+COS(RADIANS($B$2))*COS(RADIANS(T85))*COS(RADIANS(AC85))))</f>
        <v>51.9440077171618</v>
      </c>
      <c r="AE85" s="1" t="n">
        <f aca="false">90-AD85</f>
        <v>38.0559922828382</v>
      </c>
      <c r="AF85" s="1" t="n">
        <f aca="false">IF(AE85&gt;85,0,IF(AE85&gt;5,58.1/TAN(RADIANS(AE85))-0.07/POWER(TAN(RADIANS(AE85)),3)+0.000086/POWER(TAN(RADIANS(AE85)),5),IF(AE85&gt;-0.575,1735+AE85*(-518.2+AE85*(103.4+AE85*(-12.79+AE85*0.711))),-20.772/TAN(RADIANS(AE85)))))/3600</f>
        <v>0.0205748324422979</v>
      </c>
      <c r="AG85" s="1" t="n">
        <f aca="false">AE85+AF85</f>
        <v>38.0765671152805</v>
      </c>
      <c r="AH85" s="1" t="n">
        <f aca="false">IF(AC85&gt;0,MOD(DEGREES(ACOS(((SIN(RADIANS($B$2))*COS(RADIANS(AD85)))-SIN(RADIANS(T85)))/(COS(RADIANS($B$2))*SIN(RADIANS(AD85)))))+180,360),MOD(540-DEGREES(ACOS(((SIN(RADIANS($B$2))*COS(RADIANS(AD85)))-SIN(RADIANS(T85)))/(COS(RADIANS($B$2))*SIN(RADIANS(AD85))))),360))</f>
        <v>157.208769975288</v>
      </c>
    </row>
    <row r="86" customFormat="false" ht="15" hidden="false" customHeight="false" outlineLevel="0" collapsed="false">
      <c r="D86" s="5" t="n">
        <f aca="false">D85+1</f>
        <v>46107</v>
      </c>
      <c r="E86" s="6" t="n">
        <f aca="false">$B$5</f>
        <v>0.5</v>
      </c>
      <c r="F86" s="7" t="n">
        <f aca="false">D86+2415018.5+E86-$B$4/24</f>
        <v>2461125.95833333</v>
      </c>
      <c r="G86" s="8" t="n">
        <f aca="false">(F86-2451545)/36525</f>
        <v>0.26231234314397</v>
      </c>
      <c r="I86" s="1" t="n">
        <f aca="false">MOD(280.46646+G86*(36000.76983+G86*0.0003032),360)</f>
        <v>3.91276995653971</v>
      </c>
      <c r="J86" s="1" t="n">
        <f aca="false">357.52911+G86*(35999.05029-0.0001537*G86)</f>
        <v>9800.52433195174</v>
      </c>
      <c r="K86" s="1" t="n">
        <f aca="false">0.016708634-G86*(0.000042037+0.0000001267*G86)</f>
        <v>0.0166975984580874</v>
      </c>
      <c r="L86" s="1" t="n">
        <f aca="false">SIN(RADIANS(J86))*(1.914602-G86*(0.004817+0.000014*G86))+SIN(RADIANS(2*J86))*(0.019993-0.000101*G86)+SIN(RADIANS(3*J86))*0.000289</f>
        <v>1.89346141168087</v>
      </c>
      <c r="M86" s="1" t="n">
        <f aca="false">I86+L86</f>
        <v>5.80623136822058</v>
      </c>
      <c r="N86" s="1" t="n">
        <f aca="false">J86+L86</f>
        <v>9802.41779336342</v>
      </c>
      <c r="O86" s="1" t="n">
        <f aca="false">(1.000001018*(1-K86*K86))/(1+K86*COS(RADIANS(N86)))</f>
        <v>0.997524438081734</v>
      </c>
      <c r="P86" s="1" t="n">
        <f aca="false">M86-0.00569-0.00478*SIN(RADIANS(125.04-1934.136*G86))</f>
        <v>5.80235576654802</v>
      </c>
      <c r="Q86" s="1" t="n">
        <f aca="false">23+(26+((21.448-G86*(46.815+G86*(0.00059-G86*0.001813))))/60)/60</f>
        <v>23.4358799554951</v>
      </c>
      <c r="R86" s="1" t="n">
        <f aca="false">Q86+0.00256*COS(RADIANS(125.04-1934.136*G86))</f>
        <v>23.4382483610227</v>
      </c>
      <c r="S86" s="1" t="n">
        <f aca="false">DEGREES(ATAN2(COS(RADIANS(P86)),COS(RADIANS(R86))*SIN(RADIANS(P86))))</f>
        <v>5.32647555588213</v>
      </c>
      <c r="T86" s="1" t="n">
        <f aca="false">DEGREES(ASIN(SIN(RADIANS(R86))*SIN(RADIANS(P86))))</f>
        <v>2.30462618926595</v>
      </c>
      <c r="U86" s="1" t="n">
        <f aca="false">TAN(RADIANS(R86/2))*TAN(RADIANS(R86/2))</f>
        <v>0.043030591469435</v>
      </c>
      <c r="V86" s="1" t="n">
        <f aca="false">4*DEGREES(U86*SIN(2*RADIANS(I86))-2*K86*SIN(RADIANS(J86))+4*K86*U86*SIN(RADIANS(J86))*COS(2*RADIANS(I86))-0.5*U86*U86*SIN(4*RADIANS(I86))-1.25*K86*K86*SIN(2*RADIANS(J86)))</f>
        <v>-5.64596027687528</v>
      </c>
      <c r="W86" s="1" t="n">
        <f aca="false">DEGREES(ACOS(COS(RADIANS(90.833))/(COS(RADIANS($B$2))*COS(RADIANS(T86)))-TAN(RADIANS($B$2))*TAN(RADIANS(T86))))</f>
        <v>94.2648573648562</v>
      </c>
      <c r="X86" s="6" t="n">
        <f aca="false">(720-4*$B$3-V86+$B$4*60)/1440</f>
        <v>0.549150750192274</v>
      </c>
      <c r="Y86" s="6" t="n">
        <f aca="false">(X86*1440-W86*4)/1440</f>
        <v>0.287303924178785</v>
      </c>
      <c r="Z86" s="6" t="n">
        <f aca="false">(X86*1440+W86*4)/1440</f>
        <v>0.810997576205764</v>
      </c>
      <c r="AA86" s="1" t="n">
        <f aca="false">8*W86</f>
        <v>754.11885891885</v>
      </c>
      <c r="AB86" s="1" t="n">
        <f aca="false">MOD(E86*1440+V86+4*$B$3-60*$B$4,1440)</f>
        <v>649.222919723125</v>
      </c>
      <c r="AC86" s="1" t="n">
        <f aca="false">IF(AB86/4&lt;0,AB86/4+180,AB86/4-180)</f>
        <v>-17.6942700692188</v>
      </c>
      <c r="AD86" s="1" t="n">
        <f aca="false">DEGREES(ACOS(SIN(RADIANS($B$2))*SIN(RADIANS(T86))+COS(RADIANS($B$2))*COS(RADIANS(T86))*COS(RADIANS(AC86))))</f>
        <v>51.5447690566542</v>
      </c>
      <c r="AE86" s="1" t="n">
        <f aca="false">90-AD86</f>
        <v>38.4552309433458</v>
      </c>
      <c r="AF86" s="1" t="n">
        <f aca="false">IF(AE86&gt;85,0,IF(AE86&gt;5,58.1/TAN(RADIANS(AE86))-0.07/POWER(TAN(RADIANS(AE86)),3)+0.000086/POWER(TAN(RADIANS(AE86)),5),IF(AE86&gt;-0.575,1735+AE86*(-518.2+AE86*(103.4+AE86*(-12.79+AE86*0.711))),-20.772/TAN(RADIANS(AE86)))))/3600</f>
        <v>0.0202831913029994</v>
      </c>
      <c r="AG86" s="1" t="n">
        <f aca="false">AE86+AF86</f>
        <v>38.4755141346488</v>
      </c>
      <c r="AH86" s="1" t="n">
        <f aca="false">IF(AC86&gt;0,MOD(DEGREES(ACOS(((SIN(RADIANS($B$2))*COS(RADIANS(AD86)))-SIN(RADIANS(T86)))/(COS(RADIANS($B$2))*SIN(RADIANS(AD86)))))+180,360),MOD(540-DEGREES(ACOS(((SIN(RADIANS($B$2))*COS(RADIANS(AD86)))-SIN(RADIANS(T86)))/(COS(RADIANS($B$2))*SIN(RADIANS(AD86))))),360))</f>
        <v>157.181689584592</v>
      </c>
    </row>
    <row r="87" customFormat="false" ht="15" hidden="false" customHeight="false" outlineLevel="0" collapsed="false">
      <c r="D87" s="5" t="n">
        <f aca="false">D86+1</f>
        <v>46108</v>
      </c>
      <c r="E87" s="6" t="n">
        <f aca="false">$B$5</f>
        <v>0.5</v>
      </c>
      <c r="F87" s="7" t="n">
        <f aca="false">D87+2415018.5+E87-$B$4/24</f>
        <v>2461126.95833333</v>
      </c>
      <c r="G87" s="8" t="n">
        <f aca="false">(F87-2451545)/36525</f>
        <v>0.262339721651841</v>
      </c>
      <c r="I87" s="1" t="n">
        <f aca="false">MOD(280.46646+G87*(36000.76983+G87*0.0003032),360)</f>
        <v>4.89841732105924</v>
      </c>
      <c r="J87" s="1" t="n">
        <f aca="false">357.52911+G87*(35999.05029-0.0001537*G87)</f>
        <v>9801.50993223126</v>
      </c>
      <c r="K87" s="1" t="n">
        <f aca="false">0.016708634-G87*(0.000042037+0.0000001267*G87)</f>
        <v>0.0166975973053571</v>
      </c>
      <c r="L87" s="1" t="n">
        <f aca="false">SIN(RADIANS(J87))*(1.914602-G87*(0.004817+0.000014*G87))+SIN(RADIANS(2*J87))*(0.019993-0.000101*G87)+SIN(RADIANS(3*J87))*0.000289</f>
        <v>1.89794009243768</v>
      </c>
      <c r="M87" s="1" t="n">
        <f aca="false">I87+L87</f>
        <v>6.79635741349692</v>
      </c>
      <c r="N87" s="1" t="n">
        <f aca="false">J87+L87</f>
        <v>9803.4078723237</v>
      </c>
      <c r="O87" s="1" t="n">
        <f aca="false">(1.000001018*(1-K87*K87))/(1+K87*COS(RADIANS(N87)))</f>
        <v>0.997809511672406</v>
      </c>
      <c r="P87" s="1" t="n">
        <f aca="false">M87-0.00569-0.00478*SIN(RADIANS(125.04-1934.136*G87))</f>
        <v>6.79248589817602</v>
      </c>
      <c r="Q87" s="1" t="n">
        <f aca="false">23+(26+((21.448-G87*(46.815+G87*(0.00059-G87*0.001813))))/60)/60</f>
        <v>23.4358795994609</v>
      </c>
      <c r="R87" s="1" t="n">
        <f aca="false">Q87+0.00256*COS(RADIANS(125.04-1934.136*G87))</f>
        <v>23.4382471058892</v>
      </c>
      <c r="S87" s="1" t="n">
        <f aca="false">DEGREES(ATAN2(COS(RADIANS(P87)),COS(RADIANS(R87))*SIN(RADIANS(P87))))</f>
        <v>6.236645533763</v>
      </c>
      <c r="T87" s="1" t="n">
        <f aca="false">DEGREES(ASIN(SIN(RADIANS(R87))*SIN(RADIANS(P87))))</f>
        <v>2.69645321355151</v>
      </c>
      <c r="U87" s="1" t="n">
        <f aca="false">TAN(RADIANS(R87/2))*TAN(RADIANS(R87/2))</f>
        <v>0.0430305867297118</v>
      </c>
      <c r="V87" s="1" t="n">
        <f aca="false">4*DEGREES(U87*SIN(2*RADIANS(I87))-2*K87*SIN(RADIANS(J87))+4*K87*U87*SIN(RADIANS(J87))*COS(2*RADIANS(I87))-0.5*U87*U87*SIN(4*RADIANS(I87))-1.25*K87*K87*SIN(2*RADIANS(J87)))</f>
        <v>-5.34421277588094</v>
      </c>
      <c r="W87" s="1" t="n">
        <f aca="false">DEGREES(ACOS(COS(RADIANS(90.833))/(COS(RADIANS($B$2))*COS(RADIANS(T87)))-TAN(RADIANS($B$2))*TAN(RADIANS(T87))))</f>
        <v>94.7633787240217</v>
      </c>
      <c r="X87" s="6" t="n">
        <f aca="false">(720-4*$B$3-V87+$B$4*60)/1440</f>
        <v>0.548941203316584</v>
      </c>
      <c r="Y87" s="6" t="n">
        <f aca="false">(X87*1440-W87*4)/1440</f>
        <v>0.285709595749857</v>
      </c>
      <c r="Z87" s="6" t="n">
        <f aca="false">(X87*1440+W87*4)/1440</f>
        <v>0.812172810883311</v>
      </c>
      <c r="AA87" s="1" t="n">
        <f aca="false">8*W87</f>
        <v>758.107029792174</v>
      </c>
      <c r="AB87" s="1" t="n">
        <f aca="false">MOD(E87*1440+V87+4*$B$3-60*$B$4,1440)</f>
        <v>649.524667224119</v>
      </c>
      <c r="AC87" s="1" t="n">
        <f aca="false">IF(AB87/4&lt;0,AB87/4+180,AB87/4-180)</f>
        <v>-17.6188331939702</v>
      </c>
      <c r="AD87" s="1" t="n">
        <f aca="false">DEGREES(ACOS(SIN(RADIANS($B$2))*SIN(RADIANS(T87))+COS(RADIANS($B$2))*COS(RADIANS(T87))*COS(RADIANS(AC87))))</f>
        <v>51.1463254197658</v>
      </c>
      <c r="AE87" s="1" t="n">
        <f aca="false">90-AD87</f>
        <v>38.8536745802342</v>
      </c>
      <c r="AF87" s="1" t="n">
        <f aca="false">IF(AE87&gt;85,0,IF(AE87&gt;5,58.1/TAN(RADIANS(AE87))-0.07/POWER(TAN(RADIANS(AE87)),3)+0.000086/POWER(TAN(RADIANS(AE87)),5),IF(AE87&gt;-0.575,1735+AE87*(-518.2+AE87*(103.4+AE87*(-12.79+AE87*0.711))),-20.772/TAN(RADIANS(AE87)))))/3600</f>
        <v>0.0199971423839811</v>
      </c>
      <c r="AG87" s="1" t="n">
        <f aca="false">AE87+AF87</f>
        <v>38.8736717226182</v>
      </c>
      <c r="AH87" s="1" t="n">
        <f aca="false">IF(AC87&gt;0,MOD(DEGREES(ACOS(((SIN(RADIANS($B$2))*COS(RADIANS(AD87)))-SIN(RADIANS(T87)))/(COS(RADIANS($B$2))*SIN(RADIANS(AD87)))))+180,360),MOD(540-DEGREES(ACOS(((SIN(RADIANS($B$2))*COS(RADIANS(AD87)))-SIN(RADIANS(T87)))/(COS(RADIANS($B$2))*SIN(RADIANS(AD87))))),360))</f>
        <v>157.154496553594</v>
      </c>
    </row>
    <row r="88" customFormat="false" ht="15" hidden="false" customHeight="false" outlineLevel="0" collapsed="false">
      <c r="D88" s="5" t="n">
        <f aca="false">D87+1</f>
        <v>46109</v>
      </c>
      <c r="E88" s="6" t="n">
        <f aca="false">$B$5</f>
        <v>0.5</v>
      </c>
      <c r="F88" s="7" t="n">
        <f aca="false">D88+2415018.5+E88-$B$4/24</f>
        <v>2461127.95833333</v>
      </c>
      <c r="G88" s="8" t="n">
        <f aca="false">(F88-2451545)/36525</f>
        <v>0.262367100159712</v>
      </c>
      <c r="I88" s="1" t="n">
        <f aca="false">MOD(280.46646+G88*(36000.76983+G88*0.0003032),360)</f>
        <v>5.88406468557878</v>
      </c>
      <c r="J88" s="1" t="n">
        <f aca="false">357.52911+G88*(35999.05029-0.0001537*G88)</f>
        <v>9802.49553251078</v>
      </c>
      <c r="K88" s="1" t="n">
        <f aca="false">0.016708634-G88*(0.000042037+0.0000001267*G88)</f>
        <v>0.0166975961526266</v>
      </c>
      <c r="L88" s="1" t="n">
        <f aca="false">SIN(RADIANS(J88))*(1.914602-G88*(0.004817+0.000014*G88))+SIN(RADIANS(2*J88))*(0.019993-0.000101*G88)+SIN(RADIANS(3*J88))*0.000289</f>
        <v>1.90185261313102</v>
      </c>
      <c r="M88" s="1" t="n">
        <f aca="false">I88+L88</f>
        <v>7.7859172987098</v>
      </c>
      <c r="N88" s="1" t="n">
        <f aca="false">J88+L88</f>
        <v>9804.39738512391</v>
      </c>
      <c r="O88" s="1" t="n">
        <f aca="false">(1.000001018*(1-K88*K88))/(1+K88*COS(RADIANS(N88)))</f>
        <v>0.998095154936691</v>
      </c>
      <c r="P88" s="1" t="n">
        <f aca="false">M88-0.00569-0.00478*SIN(RADIANS(125.04-1934.136*G88))</f>
        <v>7.78204986818725</v>
      </c>
      <c r="Q88" s="1" t="n">
        <f aca="false">23+(26+((21.448-G88*(46.815+G88*(0.00059-G88*0.001813))))/60)/60</f>
        <v>23.4358792434267</v>
      </c>
      <c r="R88" s="1" t="n">
        <f aca="false">Q88+0.00256*COS(RADIANS(125.04-1934.136*G88))</f>
        <v>23.4382458487335</v>
      </c>
      <c r="S88" s="1" t="n">
        <f aca="false">DEGREES(ATAN2(COS(RADIANS(P88)),COS(RADIANS(R88))*SIN(RADIANS(P88))))</f>
        <v>7.14688052843429</v>
      </c>
      <c r="T88" s="1" t="n">
        <f aca="false">DEGREES(ASIN(SIN(RADIANS(R88))*SIN(RADIANS(P88))))</f>
        <v>3.08737688770571</v>
      </c>
      <c r="U88" s="1" t="n">
        <f aca="false">TAN(RADIANS(R88/2))*TAN(RADIANS(R88/2))</f>
        <v>0.0430305819823522</v>
      </c>
      <c r="V88" s="1" t="n">
        <f aca="false">4*DEGREES(U88*SIN(2*RADIANS(I88))-2*K88*SIN(RADIANS(J88))+4*K88*U88*SIN(RADIANS(J88))*COS(2*RADIANS(I88))-0.5*U88*U88*SIN(4*RADIANS(I88))-1.25*K88*K88*SIN(2*RADIANS(J88)))</f>
        <v>-5.04281651455456</v>
      </c>
      <c r="W88" s="1" t="n">
        <f aca="false">DEGREES(ACOS(COS(RADIANS(90.833))/(COS(RADIANS($B$2))*COS(RADIANS(T88)))-TAN(RADIANS($B$2))*TAN(RADIANS(T88))))</f>
        <v>95.2614945869282</v>
      </c>
      <c r="X88" s="6" t="n">
        <f aca="false">(720-4*$B$3-V88+$B$4*60)/1440</f>
        <v>0.54873190035733</v>
      </c>
      <c r="Y88" s="6" t="n">
        <f aca="false">(X88*1440-W88*4)/1440</f>
        <v>0.284116637615862</v>
      </c>
      <c r="Z88" s="6" t="n">
        <f aca="false">(X88*1440+W88*4)/1440</f>
        <v>0.813347163098797</v>
      </c>
      <c r="AA88" s="1" t="n">
        <f aca="false">8*W88</f>
        <v>762.091956695425</v>
      </c>
      <c r="AB88" s="1" t="n">
        <f aca="false">MOD(E88*1440+V88+4*$B$3-60*$B$4,1440)</f>
        <v>649.826063485445</v>
      </c>
      <c r="AC88" s="1" t="n">
        <f aca="false">IF(AB88/4&lt;0,AB88/4+180,AB88/4-180)</f>
        <v>-17.5434841286387</v>
      </c>
      <c r="AD88" s="1" t="n">
        <f aca="false">DEGREES(ACOS(SIN(RADIANS($B$2))*SIN(RADIANS(T88))+COS(RADIANS($B$2))*COS(RADIANS(T88))*COS(RADIANS(AC88))))</f>
        <v>50.7487931442226</v>
      </c>
      <c r="AE88" s="1" t="n">
        <f aca="false">90-AD88</f>
        <v>39.2512068557774</v>
      </c>
      <c r="AF88" s="1" t="n">
        <f aca="false">IF(AE88&gt;85,0,IF(AE88&gt;5,58.1/TAN(RADIANS(AE88))-0.07/POWER(TAN(RADIANS(AE88)),3)+0.000086/POWER(TAN(RADIANS(AE88)),5),IF(AE88&gt;-0.575,1735+AE88*(-518.2+AE88*(103.4+AE88*(-12.79+AE88*0.711))),-20.772/TAN(RADIANS(AE88)))))/3600</f>
        <v>0.0197165831947391</v>
      </c>
      <c r="AG88" s="1" t="n">
        <f aca="false">AE88+AF88</f>
        <v>39.2709234389721</v>
      </c>
      <c r="AH88" s="1" t="n">
        <f aca="false">IF(AC88&gt;0,MOD(DEGREES(ACOS(((SIN(RADIANS($B$2))*COS(RADIANS(AD88)))-SIN(RADIANS(T88)))/(COS(RADIANS($B$2))*SIN(RADIANS(AD88)))))+180,360),MOD(540-DEGREES(ACOS(((SIN(RADIANS($B$2))*COS(RADIANS(AD88)))-SIN(RADIANS(T88)))/(COS(RADIANS($B$2))*SIN(RADIANS(AD88))))),360))</f>
        <v>157.127106580341</v>
      </c>
    </row>
    <row r="89" customFormat="false" ht="15" hidden="false" customHeight="false" outlineLevel="0" collapsed="false">
      <c r="D89" s="5" t="n">
        <f aca="false">D88+1</f>
        <v>46110</v>
      </c>
      <c r="E89" s="6" t="n">
        <f aca="false">$B$5</f>
        <v>0.5</v>
      </c>
      <c r="F89" s="7" t="n">
        <f aca="false">D89+2415018.5+E89-$B$4/24</f>
        <v>2461128.95833333</v>
      </c>
      <c r="G89" s="8" t="n">
        <f aca="false">(F89-2451545)/36525</f>
        <v>0.262394478667584</v>
      </c>
      <c r="I89" s="1" t="n">
        <f aca="false">MOD(280.46646+G89*(36000.76983+G89*0.0003032),360)</f>
        <v>6.86971205010013</v>
      </c>
      <c r="J89" s="1" t="n">
        <f aca="false">357.52911+G89*(35999.05029-0.0001537*G89)</f>
        <v>9803.48113279029</v>
      </c>
      <c r="K89" s="1" t="n">
        <f aca="false">0.016708634-G89*(0.000042037+0.0000001267*G89)</f>
        <v>0.016697594999896</v>
      </c>
      <c r="L89" s="1" t="n">
        <f aca="false">SIN(RADIANS(J89))*(1.914602-G89*(0.004817+0.000014*G89))+SIN(RADIANS(2*J89))*(0.019993-0.000101*G89)+SIN(RADIANS(3*J89))*0.000289</f>
        <v>1.90519841656714</v>
      </c>
      <c r="M89" s="1" t="n">
        <f aca="false">I89+L89</f>
        <v>8.77491046666727</v>
      </c>
      <c r="N89" s="1" t="n">
        <f aca="false">J89+L89</f>
        <v>9805.38633120686</v>
      </c>
      <c r="O89" s="1" t="n">
        <f aca="false">(1.000001018*(1-K89*K89))/(1+K89*COS(RADIANS(N89)))</f>
        <v>0.998381282378966</v>
      </c>
      <c r="P89" s="1" t="n">
        <f aca="false">M89-0.00569-0.00478*SIN(RADIANS(125.04-1934.136*G89))</f>
        <v>8.77104711938627</v>
      </c>
      <c r="Q89" s="1" t="n">
        <f aca="false">23+(26+((21.448-G89*(46.815+G89*(0.00059-G89*0.001813))))/60)/60</f>
        <v>23.4358788873925</v>
      </c>
      <c r="R89" s="1" t="n">
        <f aca="false">Q89+0.00256*COS(RADIANS(125.04-1934.136*G89))</f>
        <v>23.4382445895562</v>
      </c>
      <c r="S89" s="1" t="n">
        <f aca="false">DEGREES(ATAN2(COS(RADIANS(P89)),COS(RADIANS(R89))*SIN(RADIANS(P89))))</f>
        <v>8.05726317027476</v>
      </c>
      <c r="T89" s="1" t="n">
        <f aca="false">DEGREES(ASIN(SIN(RADIANS(R89))*SIN(RADIANS(P89))))</f>
        <v>3.4772990761361</v>
      </c>
      <c r="U89" s="1" t="n">
        <f aca="false">TAN(RADIANS(R89/2))*TAN(RADIANS(R89/2))</f>
        <v>0.0430305772273592</v>
      </c>
      <c r="V89" s="1" t="n">
        <f aca="false">4*DEGREES(U89*SIN(2*RADIANS(I89))-2*K89*SIN(RADIANS(J89))+4*K89*U89*SIN(RADIANS(J89))*COS(2*RADIANS(I89))-0.5*U89*U89*SIN(4*RADIANS(I89))-1.25*K89*K89*SIN(2*RADIANS(J89)))</f>
        <v>-4.74209670383313</v>
      </c>
      <c r="W89" s="1" t="n">
        <f aca="false">DEGREES(ACOS(COS(RADIANS(90.833))/(COS(RADIANS($B$2))*COS(RADIANS(T89)))-TAN(RADIANS($B$2))*TAN(RADIANS(T89))))</f>
        <v>95.7591603921828</v>
      </c>
      <c r="X89" s="6" t="n">
        <f aca="false">(720-4*$B$3-V89+$B$4*60)/1440</f>
        <v>0.54852306715544</v>
      </c>
      <c r="Y89" s="6" t="n">
        <f aca="false">(X89*1440-W89*4)/1440</f>
        <v>0.282525399399376</v>
      </c>
      <c r="Z89" s="6" t="n">
        <f aca="false">(X89*1440+W89*4)/1440</f>
        <v>0.814520734911503</v>
      </c>
      <c r="AA89" s="1" t="n">
        <f aca="false">8*W89</f>
        <v>766.073283137462</v>
      </c>
      <c r="AB89" s="1" t="n">
        <f aca="false">MOD(E89*1440+V89+4*$B$3-60*$B$4,1440)</f>
        <v>650.126783296167</v>
      </c>
      <c r="AC89" s="1" t="n">
        <f aca="false">IF(AB89/4&lt;0,AB89/4+180,AB89/4-180)</f>
        <v>-17.4683041759583</v>
      </c>
      <c r="AD89" s="1" t="n">
        <f aca="false">DEGREES(ACOS(SIN(RADIANS($B$2))*SIN(RADIANS(T89))+COS(RADIANS($B$2))*COS(RADIANS(T89))*COS(RADIANS(AC89))))</f>
        <v>50.3522881570138</v>
      </c>
      <c r="AE89" s="1" t="n">
        <f aca="false">90-AD89</f>
        <v>39.6477118429862</v>
      </c>
      <c r="AF89" s="1" t="n">
        <f aca="false">IF(AE89&gt;85,0,IF(AE89&gt;5,58.1/TAN(RADIANS(AE89))-0.07/POWER(TAN(RADIANS(AE89)),3)+0.000086/POWER(TAN(RADIANS(AE89)),5),IF(AE89&gt;-0.575,1735+AE89*(-518.2+AE89*(103.4+AE89*(-12.79+AE89*0.711))),-20.772/TAN(RADIANS(AE89)))))/3600</f>
        <v>0.0194414134921976</v>
      </c>
      <c r="AG89" s="1" t="n">
        <f aca="false">AE89+AF89</f>
        <v>39.6671532564784</v>
      </c>
      <c r="AH89" s="1" t="n">
        <f aca="false">IF(AC89&gt;0,MOD(DEGREES(ACOS(((SIN(RADIANS($B$2))*COS(RADIANS(AD89)))-SIN(RADIANS(T89)))/(COS(RADIANS($B$2))*SIN(RADIANS(AD89)))))+180,360),MOD(540-DEGREES(ACOS(((SIN(RADIANS($B$2))*COS(RADIANS(AD89)))-SIN(RADIANS(T89)))/(COS(RADIANS($B$2))*SIN(RADIANS(AD89))))),360))</f>
        <v>157.09943456984</v>
      </c>
    </row>
    <row r="90" customFormat="false" ht="15" hidden="false" customHeight="false" outlineLevel="0" collapsed="false">
      <c r="D90" s="5" t="n">
        <f aca="false">D89+1</f>
        <v>46111</v>
      </c>
      <c r="E90" s="6" t="n">
        <f aca="false">$B$5</f>
        <v>0.5</v>
      </c>
      <c r="F90" s="7" t="n">
        <f aca="false">D90+2415018.5+E90-$B$4/24</f>
        <v>2461129.95833333</v>
      </c>
      <c r="G90" s="8" t="n">
        <f aca="false">(F90-2451545)/36525</f>
        <v>0.262421857175455</v>
      </c>
      <c r="I90" s="1" t="n">
        <f aca="false">MOD(280.46646+G90*(36000.76983+G90*0.0003032),360)</f>
        <v>7.85535941462149</v>
      </c>
      <c r="J90" s="1" t="n">
        <f aca="false">357.52911+G90*(35999.05029-0.0001537*G90)</f>
        <v>9804.46673306981</v>
      </c>
      <c r="K90" s="1" t="n">
        <f aca="false">0.016708634-G90*(0.000042037+0.0000001267*G90)</f>
        <v>0.0166975938471651</v>
      </c>
      <c r="L90" s="1" t="n">
        <f aca="false">SIN(RADIANS(J90))*(1.914602-G90*(0.004817+0.000014*G90))+SIN(RADIANS(2*J90))*(0.019993-0.000101*G90)+SIN(RADIANS(3*J90))*0.000289</f>
        <v>1.90797711699347</v>
      </c>
      <c r="M90" s="1" t="n">
        <f aca="false">I90+L90</f>
        <v>9.76333653161496</v>
      </c>
      <c r="N90" s="1" t="n">
        <f aca="false">J90+L90</f>
        <v>9806.3747101868</v>
      </c>
      <c r="O90" s="1" t="n">
        <f aca="false">(1.000001018*(1-K90*K90))/(1+K90*COS(RADIANS(N90)))</f>
        <v>0.998667808505523</v>
      </c>
      <c r="P90" s="1" t="n">
        <f aca="false">M90-0.00569-0.00478*SIN(RADIANS(125.04-1934.136*G90))</f>
        <v>9.75947726601522</v>
      </c>
      <c r="Q90" s="1" t="n">
        <f aca="false">23+(26+((21.448-G90*(46.815+G90*(0.00059-G90*0.001813))))/60)/60</f>
        <v>23.4358785313583</v>
      </c>
      <c r="R90" s="1" t="n">
        <f aca="false">Q90+0.00256*COS(RADIANS(125.04-1934.136*G90))</f>
        <v>23.4382433283582</v>
      </c>
      <c r="S90" s="1" t="n">
        <f aca="false">DEGREES(ATAN2(COS(RADIANS(P90)),COS(RADIANS(R90))*SIN(RADIANS(P90))))</f>
        <v>8.96787552833331</v>
      </c>
      <c r="T90" s="1" t="n">
        <f aca="false">DEGREES(ASIN(SIN(RADIANS(R90))*SIN(RADIANS(P90))))</f>
        <v>3.86612195968029</v>
      </c>
      <c r="U90" s="1" t="n">
        <f aca="false">TAN(RADIANS(R90/2))*TAN(RADIANS(R90/2))</f>
        <v>0.0430305724647356</v>
      </c>
      <c r="V90" s="1" t="n">
        <f aca="false">4*DEGREES(U90*SIN(2*RADIANS(I90))-2*K90*SIN(RADIANS(J90))+4*K90*U90*SIN(RADIANS(J90))*COS(2*RADIANS(I90))-0.5*U90*U90*SIN(4*RADIANS(I90))-1.25*K90*K90*SIN(2*RADIANS(J90)))</f>
        <v>-4.44237597234754</v>
      </c>
      <c r="W90" s="1" t="n">
        <f aca="false">DEGREES(ACOS(COS(RADIANS(90.833))/(COS(RADIANS($B$2))*COS(RADIANS(T90)))-TAN(RADIANS($B$2))*TAN(RADIANS(T90))))</f>
        <v>96.2563306152167</v>
      </c>
      <c r="X90" s="6" t="n">
        <f aca="false">(720-4*$B$3-V90+$B$4*60)/1440</f>
        <v>0.548314927758575</v>
      </c>
      <c r="Y90" s="6" t="n">
        <f aca="false">(X90*1440-W90*4)/1440</f>
        <v>0.280936231605195</v>
      </c>
      <c r="Z90" s="6" t="n">
        <f aca="false">(X90*1440+W90*4)/1440</f>
        <v>0.815693623911955</v>
      </c>
      <c r="AA90" s="1" t="n">
        <f aca="false">8*W90</f>
        <v>770.050644921734</v>
      </c>
      <c r="AB90" s="1" t="n">
        <f aca="false">MOD(E90*1440+V90+4*$B$3-60*$B$4,1440)</f>
        <v>650.426504027652</v>
      </c>
      <c r="AC90" s="1" t="n">
        <f aca="false">IF(AB90/4&lt;0,AB90/4+180,AB90/4-180)</f>
        <v>-17.3933739930869</v>
      </c>
      <c r="AD90" s="1" t="n">
        <f aca="false">DEGREES(ACOS(SIN(RADIANS($B$2))*SIN(RADIANS(T90))+COS(RADIANS($B$2))*COS(RADIANS(T90))*COS(RADIANS(AC90))))</f>
        <v>49.9569259737331</v>
      </c>
      <c r="AE90" s="1" t="n">
        <f aca="false">90-AD90</f>
        <v>40.0430740262669</v>
      </c>
      <c r="AF90" s="1" t="n">
        <f aca="false">IF(AE90&gt;85,0,IF(AE90&gt;5,58.1/TAN(RADIANS(AE90))-0.07/POWER(TAN(RADIANS(AE90)),3)+0.000086/POWER(TAN(RADIANS(AE90)),5),IF(AE90&gt;-0.575,1735+AE90*(-518.2+AE90*(103.4+AE90*(-12.79+AE90*0.711))),-20.772/TAN(RADIANS(AE90)))))/3600</f>
        <v>0.0191715353177141</v>
      </c>
      <c r="AG90" s="1" t="n">
        <f aca="false">AE90+AF90</f>
        <v>40.0622455615846</v>
      </c>
      <c r="AH90" s="1" t="n">
        <f aca="false">IF(AC90&gt;0,MOD(DEGREES(ACOS(((SIN(RADIANS($B$2))*COS(RADIANS(AD90)))-SIN(RADIANS(T90)))/(COS(RADIANS($B$2))*SIN(RADIANS(AD90)))))+180,360),MOD(540-DEGREES(ACOS(((SIN(RADIANS($B$2))*COS(RADIANS(AD90)))-SIN(RADIANS(T90)))/(COS(RADIANS($B$2))*SIN(RADIANS(AD90))))),360))</f>
        <v>157.071394702633</v>
      </c>
    </row>
    <row r="91" customFormat="false" ht="15" hidden="false" customHeight="false" outlineLevel="0" collapsed="false">
      <c r="D91" s="5" t="n">
        <f aca="false">D90+1</f>
        <v>46112</v>
      </c>
      <c r="E91" s="6" t="n">
        <f aca="false">$B$5</f>
        <v>0.5</v>
      </c>
      <c r="F91" s="7" t="n">
        <f aca="false">D91+2415018.5+E91-$B$4/24</f>
        <v>2461130.95833333</v>
      </c>
      <c r="G91" s="8" t="n">
        <f aca="false">(F91-2451545)/36525</f>
        <v>0.262449235683326</v>
      </c>
      <c r="I91" s="1" t="n">
        <f aca="false">MOD(280.46646+G91*(36000.76983+G91*0.0003032),360)</f>
        <v>8.84100677914285</v>
      </c>
      <c r="J91" s="1" t="n">
        <f aca="false">357.52911+G91*(35999.05029-0.0001537*G91)</f>
        <v>9805.45233334933</v>
      </c>
      <c r="K91" s="1" t="n">
        <f aca="false">0.016708634-G91*(0.000042037+0.0000001267*G91)</f>
        <v>0.0166975926944341</v>
      </c>
      <c r="L91" s="1" t="n">
        <f aca="false">SIN(RADIANS(J91))*(1.914602-G91*(0.004817+0.000014*G91))+SIN(RADIANS(2*J91))*(0.019993-0.000101*G91)+SIN(RADIANS(3*J91))*0.000289</f>
        <v>1.91018849947902</v>
      </c>
      <c r="M91" s="1" t="n">
        <f aca="false">I91+L91</f>
        <v>10.7511952786219</v>
      </c>
      <c r="N91" s="1" t="n">
        <f aca="false">J91+L91</f>
        <v>9807.36252184881</v>
      </c>
      <c r="O91" s="1" t="n">
        <f aca="false">(1.000001018*(1-K91*K91))/(1+K91*COS(RADIANS(N91)))</f>
        <v>0.998954647850544</v>
      </c>
      <c r="P91" s="1" t="n">
        <f aca="false">M91-0.00569-0.00478*SIN(RADIANS(125.04-1934.136*G91))</f>
        <v>10.7473400931396</v>
      </c>
      <c r="Q91" s="1" t="n">
        <f aca="false">23+(26+((21.448-G91*(46.815+G91*(0.00059-G91*0.001813))))/60)/60</f>
        <v>23.4358781753241</v>
      </c>
      <c r="R91" s="1" t="n">
        <f aca="false">Q91+0.00256*COS(RADIANS(125.04-1934.136*G91))</f>
        <v>23.4382420651402</v>
      </c>
      <c r="S91" s="1" t="n">
        <f aca="false">DEGREES(ATAN2(COS(RADIANS(P91)),COS(RADIANS(R91))*SIN(RADIANS(P91))))</f>
        <v>9.87879905613202</v>
      </c>
      <c r="T91" s="1" t="n">
        <f aca="false">DEGREES(ASIN(SIN(RADIANS(R91))*SIN(RADIANS(P91))))</f>
        <v>4.25374802500232</v>
      </c>
      <c r="U91" s="1" t="n">
        <f aca="false">TAN(RADIANS(R91/2))*TAN(RADIANS(R91/2))</f>
        <v>0.0430305676944845</v>
      </c>
      <c r="V91" s="1" t="n">
        <f aca="false">4*DEGREES(U91*SIN(2*RADIANS(I91))-2*K91*SIN(RADIANS(J91))+4*K91*U91*SIN(RADIANS(J91))*COS(2*RADIANS(I91))-0.5*U91*U91*SIN(4*RADIANS(I91))-1.25*K91*K91*SIN(2*RADIANS(J91)))</f>
        <v>-4.14397420785759</v>
      </c>
      <c r="W91" s="1" t="n">
        <f aca="false">DEGREES(ACOS(COS(RADIANS(90.833))/(COS(RADIANS($B$2))*COS(RADIANS(T91)))-TAN(RADIANS($B$2))*TAN(RADIANS(T91))))</f>
        <v>96.7529586206003</v>
      </c>
      <c r="X91" s="6" t="n">
        <f aca="false">(720-4*$B$3-V91+$B$4*60)/1440</f>
        <v>0.548107704311012</v>
      </c>
      <c r="Y91" s="6" t="n">
        <f aca="false">(X91*1440-W91*4)/1440</f>
        <v>0.279349485920456</v>
      </c>
      <c r="Z91" s="6" t="n">
        <f aca="false">(X91*1440+W91*4)/1440</f>
        <v>0.816865922701569</v>
      </c>
      <c r="AA91" s="1" t="n">
        <f aca="false">8*W91</f>
        <v>774.023668964803</v>
      </c>
      <c r="AB91" s="1" t="n">
        <f aca="false">MOD(E91*1440+V91+4*$B$3-60*$B$4,1440)</f>
        <v>650.724905792142</v>
      </c>
      <c r="AC91" s="1" t="n">
        <f aca="false">IF(AB91/4&lt;0,AB91/4+180,AB91/4-180)</f>
        <v>-17.3187735519644</v>
      </c>
      <c r="AD91" s="1" t="n">
        <f aca="false">DEGREES(ACOS(SIN(RADIANS($B$2))*SIN(RADIANS(T91))+COS(RADIANS($B$2))*COS(RADIANS(T91))*COS(RADIANS(AC91))))</f>
        <v>49.5628216980757</v>
      </c>
      <c r="AE91" s="1" t="n">
        <f aca="false">90-AD91</f>
        <v>40.4371783019243</v>
      </c>
      <c r="AF91" s="1" t="n">
        <f aca="false">IF(AE91&gt;85,0,IF(AE91&gt;5,58.1/TAN(RADIANS(AE91))-0.07/POWER(TAN(RADIANS(AE91)),3)+0.000086/POWER(TAN(RADIANS(AE91)),5),IF(AE91&gt;-0.575,1735+AE91*(-518.2+AE91*(103.4+AE91*(-12.79+AE91*0.711))),-20.772/TAN(RADIANS(AE91)))))/3600</f>
        <v>0.0189068530257536</v>
      </c>
      <c r="AG91" s="1" t="n">
        <f aca="false">AE91+AF91</f>
        <v>40.45608515495</v>
      </c>
      <c r="AH91" s="1" t="n">
        <f aca="false">IF(AC91&gt;0,MOD(DEGREES(ACOS(((SIN(RADIANS($B$2))*COS(RADIANS(AD91)))-SIN(RADIANS(T91)))/(COS(RADIANS($B$2))*SIN(RADIANS(AD91)))))+180,360),MOD(540-DEGREES(ACOS(((SIN(RADIANS($B$2))*COS(RADIANS(AD91)))-SIN(RADIANS(T91)))/(COS(RADIANS($B$2))*SIN(RADIANS(AD91))))),360))</f>
        <v>157.042900507197</v>
      </c>
    </row>
    <row r="92" customFormat="false" ht="15" hidden="false" customHeight="false" outlineLevel="0" collapsed="false">
      <c r="D92" s="5" t="n">
        <f aca="false">D91+1</f>
        <v>46113</v>
      </c>
      <c r="E92" s="6" t="n">
        <f aca="false">$B$5</f>
        <v>0.5</v>
      </c>
      <c r="F92" s="7" t="n">
        <f aca="false">D92+2415018.5+E92-$B$4/24</f>
        <v>2461131.95833333</v>
      </c>
      <c r="G92" s="8" t="n">
        <f aca="false">(F92-2451545)/36525</f>
        <v>0.262476614191198</v>
      </c>
      <c r="I92" s="1" t="n">
        <f aca="false">MOD(280.46646+G92*(36000.76983+G92*0.0003032),360)</f>
        <v>9.8266541436642</v>
      </c>
      <c r="J92" s="1" t="n">
        <f aca="false">357.52911+G92*(35999.05029-0.0001537*G92)</f>
        <v>9806.43793362884</v>
      </c>
      <c r="K92" s="1" t="n">
        <f aca="false">0.016708634-G92*(0.000042037+0.0000001267*G92)</f>
        <v>0.0166975915417029</v>
      </c>
      <c r="L92" s="1" t="n">
        <f aca="false">SIN(RADIANS(J92))*(1.914602-G92*(0.004817+0.000014*G92))+SIN(RADIANS(2*J92))*(0.019993-0.000101*G92)+SIN(RADIANS(3*J92))*0.000289</f>
        <v>1.91183251924305</v>
      </c>
      <c r="M92" s="1" t="n">
        <f aca="false">I92+L92</f>
        <v>11.7384866629073</v>
      </c>
      <c r="N92" s="1" t="n">
        <f aca="false">J92+L92</f>
        <v>9808.34976614809</v>
      </c>
      <c r="O92" s="1" t="n">
        <f aca="false">(1.000001018*(1-K92*K92))/(1+K92*COS(RADIANS(N92)))</f>
        <v>0.999241715001879</v>
      </c>
      <c r="P92" s="1" t="n">
        <f aca="false">M92-0.00569-0.00478*SIN(RADIANS(125.04-1934.136*G92))</f>
        <v>11.7346355559752</v>
      </c>
      <c r="Q92" s="1" t="n">
        <f aca="false">23+(26+((21.448-G92*(46.815+G92*(0.00059-G92*0.001813))))/60)/60</f>
        <v>23.4358778192899</v>
      </c>
      <c r="R92" s="1" t="n">
        <f aca="false">Q92+0.00256*COS(RADIANS(125.04-1934.136*G92))</f>
        <v>23.4382407999031</v>
      </c>
      <c r="S92" s="1" t="n">
        <f aca="false">DEGREES(ATAN2(COS(RADIANS(P92)),COS(RADIANS(R92))*SIN(RADIANS(P92))))</f>
        <v>10.7901145372854</v>
      </c>
      <c r="T92" s="1" t="n">
        <f aca="false">DEGREES(ASIN(SIN(RADIANS(R92))*SIN(RADIANS(P92))))</f>
        <v>4.64008005439342</v>
      </c>
      <c r="U92" s="1" t="n">
        <f aca="false">TAN(RADIANS(R92/2))*TAN(RADIANS(R92/2))</f>
        <v>0.0430305629166086</v>
      </c>
      <c r="V92" s="1" t="n">
        <f aca="false">4*DEGREES(U92*SIN(2*RADIANS(I92))-2*K92*SIN(RADIANS(J92))+4*K92*U92*SIN(RADIANS(J92))*COS(2*RADIANS(I92))-0.5*U92*U92*SIN(4*RADIANS(I92))-1.25*K92*K92*SIN(2*RADIANS(J92)))</f>
        <v>-3.84720839814139</v>
      </c>
      <c r="W92" s="1" t="n">
        <f aca="false">DEGREES(ACOS(COS(RADIANS(90.833))/(COS(RADIANS($B$2))*COS(RADIANS(T92)))-TAN(RADIANS($B$2))*TAN(RADIANS(T92))))</f>
        <v>97.2489965145332</v>
      </c>
      <c r="X92" s="6" t="n">
        <f aca="false">(720-4*$B$3-V92+$B$4*60)/1440</f>
        <v>0.547901616943154</v>
      </c>
      <c r="Y92" s="6" t="n">
        <f aca="false">(X92*1440-W92*4)/1440</f>
        <v>0.277765515513895</v>
      </c>
      <c r="Z92" s="6" t="n">
        <f aca="false">(X92*1440+W92*4)/1440</f>
        <v>0.818037718372413</v>
      </c>
      <c r="AA92" s="1" t="n">
        <f aca="false">8*W92</f>
        <v>777.991972116266</v>
      </c>
      <c r="AB92" s="1" t="n">
        <f aca="false">MOD(E92*1440+V92+4*$B$3-60*$B$4,1440)</f>
        <v>651.021671601859</v>
      </c>
      <c r="AC92" s="1" t="n">
        <f aca="false">IF(AB92/4&lt;0,AB92/4+180,AB92/4-180)</f>
        <v>-17.2445820995354</v>
      </c>
      <c r="AD92" s="1" t="n">
        <f aca="false">DEGREES(ACOS(SIN(RADIANS($B$2))*SIN(RADIANS(T92))+COS(RADIANS($B$2))*COS(RADIANS(T92))*COS(RADIANS(AC92))))</f>
        <v>49.1700900213752</v>
      </c>
      <c r="AE92" s="1" t="n">
        <f aca="false">90-AD92</f>
        <v>40.8299099786248</v>
      </c>
      <c r="AF92" s="1" t="n">
        <f aca="false">IF(AE92&gt;85,0,IF(AE92&gt;5,58.1/TAN(RADIANS(AE92))-0.07/POWER(TAN(RADIANS(AE92)),3)+0.000086/POWER(TAN(RADIANS(AE92)),5),IF(AE92&gt;-0.575,1735+AE92*(-518.2+AE92*(103.4+AE92*(-12.79+AE92*0.711))),-20.772/TAN(RADIANS(AE92)))))/3600</f>
        <v>0.0186472733049736</v>
      </c>
      <c r="AG92" s="1" t="n">
        <f aca="false">AE92+AF92</f>
        <v>40.8485572519298</v>
      </c>
      <c r="AH92" s="1" t="n">
        <f aca="false">IF(AC92&gt;0,MOD(DEGREES(ACOS(((SIN(RADIANS($B$2))*COS(RADIANS(AD92)))-SIN(RADIANS(T92)))/(COS(RADIANS($B$2))*SIN(RADIANS(AD92)))))+180,360),MOD(540-DEGREES(ACOS(((SIN(RADIANS($B$2))*COS(RADIANS(AD92)))-SIN(RADIANS(T92)))/(COS(RADIANS($B$2))*SIN(RADIANS(AD92))))),360))</f>
        <v>157.013864936607</v>
      </c>
    </row>
    <row r="93" customFormat="false" ht="15" hidden="false" customHeight="false" outlineLevel="0" collapsed="false">
      <c r="D93" s="5" t="n">
        <f aca="false">D92+1</f>
        <v>46114</v>
      </c>
      <c r="E93" s="6" t="n">
        <f aca="false">$B$5</f>
        <v>0.5</v>
      </c>
      <c r="F93" s="7" t="n">
        <f aca="false">D93+2415018.5+E93-$B$4/24</f>
        <v>2461132.95833333</v>
      </c>
      <c r="G93" s="8" t="n">
        <f aca="false">(F93-2451545)/36525</f>
        <v>0.262503992699069</v>
      </c>
      <c r="I93" s="1" t="n">
        <f aca="false">MOD(280.46646+G93*(36000.76983+G93*0.0003032),360)</f>
        <v>10.8123015081874</v>
      </c>
      <c r="J93" s="1" t="n">
        <f aca="false">357.52911+G93*(35999.05029-0.0001537*G93)</f>
        <v>9807.42353390836</v>
      </c>
      <c r="K93" s="1" t="n">
        <f aca="false">0.016708634-G93*(0.000042037+0.0000001267*G93)</f>
        <v>0.0166975903889714</v>
      </c>
      <c r="L93" s="1" t="n">
        <f aca="false">SIN(RADIANS(J93))*(1.914602-G93*(0.004817+0.000014*G93))+SIN(RADIANS(2*J93))*(0.019993-0.000101*G93)+SIN(RADIANS(3*J93))*0.000289</f>
        <v>1.91290930093335</v>
      </c>
      <c r="M93" s="1" t="n">
        <f aca="false">I93+L93</f>
        <v>12.7252108091207</v>
      </c>
      <c r="N93" s="1" t="n">
        <f aca="false">J93+L93</f>
        <v>9809.33644320929</v>
      </c>
      <c r="O93" s="1" t="n">
        <f aca="false">(1.000001018*(1-K93*K93))/(1+K93*COS(RADIANS(N93)))</f>
        <v>0.999528924626642</v>
      </c>
      <c r="P93" s="1" t="n">
        <f aca="false">M93-0.00569-0.00478*SIN(RADIANS(125.04-1934.136*G93))</f>
        <v>12.7213637791682</v>
      </c>
      <c r="Q93" s="1" t="n">
        <f aca="false">23+(26+((21.448-G93*(46.815+G93*(0.00059-G93*0.001813))))/60)/60</f>
        <v>23.4358774632558</v>
      </c>
      <c r="R93" s="1" t="n">
        <f aca="false">Q93+0.00256*COS(RADIANS(125.04-1934.136*G93))</f>
        <v>23.4382395326475</v>
      </c>
      <c r="S93" s="1" t="n">
        <f aca="false">DEGREES(ATAN2(COS(RADIANS(P93)),COS(RADIANS(R93))*SIN(RADIANS(P93))))</f>
        <v>11.7019020308681</v>
      </c>
      <c r="T93" s="1" t="n">
        <f aca="false">DEGREES(ASIN(SIN(RADIANS(R93))*SIN(RADIANS(P93))))</f>
        <v>5.02502111604529</v>
      </c>
      <c r="U93" s="1" t="n">
        <f aca="false">TAN(RADIANS(R93/2))*TAN(RADIANS(R93/2))</f>
        <v>0.043030558131111</v>
      </c>
      <c r="V93" s="1" t="n">
        <f aca="false">4*DEGREES(U93*SIN(2*RADIANS(I93))-2*K93*SIN(RADIANS(J93))+4*K93*U93*SIN(RADIANS(J93))*COS(2*RADIANS(I93))-0.5*U93*U93*SIN(4*RADIANS(I93))-1.25*K93*K93*SIN(2*RADIANS(J93)))</f>
        <v>-3.55239247048814</v>
      </c>
      <c r="W93" s="1" t="n">
        <f aca="false">DEGREES(ACOS(COS(RADIANS(90.833))/(COS(RADIANS($B$2))*COS(RADIANS(T93)))-TAN(RADIANS($B$2))*TAN(RADIANS(T93))))</f>
        <v>97.7443949974737</v>
      </c>
      <c r="X93" s="6" t="n">
        <f aca="false">(720-4*$B$3-V93+$B$4*60)/1440</f>
        <v>0.547696883660061</v>
      </c>
      <c r="Y93" s="6" t="n">
        <f aca="false">(X93*1440-W93*4)/1440</f>
        <v>0.276184675333745</v>
      </c>
      <c r="Z93" s="6" t="n">
        <f aca="false">(X93*1440+W93*4)/1440</f>
        <v>0.819209091986377</v>
      </c>
      <c r="AA93" s="1" t="n">
        <f aca="false">8*W93</f>
        <v>781.95515997979</v>
      </c>
      <c r="AB93" s="1" t="n">
        <f aca="false">MOD(E93*1440+V93+4*$B$3-60*$B$4,1440)</f>
        <v>651.316487529512</v>
      </c>
      <c r="AC93" s="1" t="n">
        <f aca="false">IF(AB93/4&lt;0,AB93/4+180,AB93/4-180)</f>
        <v>-17.170878117622</v>
      </c>
      <c r="AD93" s="1" t="n">
        <f aca="false">DEGREES(ACOS(SIN(RADIANS($B$2))*SIN(RADIANS(T93))+COS(RADIANS($B$2))*COS(RADIANS(T93))*COS(RADIANS(AC93))))</f>
        <v>48.7788452220502</v>
      </c>
      <c r="AE93" s="1" t="n">
        <f aca="false">90-AD93</f>
        <v>41.2211547779498</v>
      </c>
      <c r="AF93" s="1" t="n">
        <f aca="false">IF(AE93&gt;85,0,IF(AE93&gt;5,58.1/TAN(RADIANS(AE93))-0.07/POWER(TAN(RADIANS(AE93)),3)+0.000086/POWER(TAN(RADIANS(AE93)),5),IF(AE93&gt;-0.575,1735+AE93*(-518.2+AE93*(103.4+AE93*(-12.79+AE93*0.711))),-20.772/TAN(RADIANS(AE93)))))/3600</f>
        <v>0.0183927051923992</v>
      </c>
      <c r="AG93" s="1" t="n">
        <f aca="false">AE93+AF93</f>
        <v>41.2395474831422</v>
      </c>
      <c r="AH93" s="1" t="n">
        <f aca="false">IF(AC93&gt;0,MOD(DEGREES(ACOS(((SIN(RADIANS($B$2))*COS(RADIANS(AD93)))-SIN(RADIANS(T93)))/(COS(RADIANS($B$2))*SIN(RADIANS(AD93)))))+180,360),MOD(540-DEGREES(ACOS(((SIN(RADIANS($B$2))*COS(RADIANS(AD93)))-SIN(RADIANS(T93)))/(COS(RADIANS($B$2))*SIN(RADIANS(AD93))))),360))</f>
        <v>156.984200449899</v>
      </c>
    </row>
    <row r="94" customFormat="false" ht="15" hidden="false" customHeight="false" outlineLevel="0" collapsed="false">
      <c r="D94" s="5" t="n">
        <f aca="false">D93+1</f>
        <v>46115</v>
      </c>
      <c r="E94" s="6" t="n">
        <f aca="false">$B$5</f>
        <v>0.5</v>
      </c>
      <c r="F94" s="7" t="n">
        <f aca="false">D94+2415018.5+E94-$B$4/24</f>
        <v>2461133.95833333</v>
      </c>
      <c r="G94" s="8" t="n">
        <f aca="false">(F94-2451545)/36525</f>
        <v>0.26253137120694</v>
      </c>
      <c r="I94" s="1" t="n">
        <f aca="false">MOD(280.46646+G94*(36000.76983+G94*0.0003032),360)</f>
        <v>11.7979488727105</v>
      </c>
      <c r="J94" s="1" t="n">
        <f aca="false">357.52911+G94*(35999.05029-0.0001537*G94)</f>
        <v>9808.40913418787</v>
      </c>
      <c r="K94" s="1" t="n">
        <f aca="false">0.016708634-G94*(0.000042037+0.0000001267*G94)</f>
        <v>0.0166975892362398</v>
      </c>
      <c r="L94" s="1" t="n">
        <f aca="false">SIN(RADIANS(J94))*(1.914602-G94*(0.004817+0.000014*G94))+SIN(RADIANS(2*J94))*(0.019993-0.000101*G94)+SIN(RADIANS(3*J94))*0.000289</f>
        <v>1.91341913785516</v>
      </c>
      <c r="M94" s="1" t="n">
        <f aca="false">I94+L94</f>
        <v>13.7113680105657</v>
      </c>
      <c r="N94" s="1" t="n">
        <f aca="false">J94+L94</f>
        <v>9810.32255332573</v>
      </c>
      <c r="O94" s="1" t="n">
        <f aca="false">(1.000001018*(1-K94*K94))/(1+K94*COS(RADIANS(N94)))</f>
        <v>0.999816191496609</v>
      </c>
      <c r="P94" s="1" t="n">
        <f aca="false">M94-0.00569-0.00478*SIN(RADIANS(125.04-1934.136*G94))</f>
        <v>13.7075250560185</v>
      </c>
      <c r="Q94" s="1" t="n">
        <f aca="false">23+(26+((21.448-G94*(46.815+G94*(0.00059-G94*0.001813))))/60)/60</f>
        <v>23.4358771072216</v>
      </c>
      <c r="R94" s="1" t="n">
        <f aca="false">Q94+0.00256*COS(RADIANS(125.04-1934.136*G94))</f>
        <v>23.4382382633743</v>
      </c>
      <c r="S94" s="1" t="n">
        <f aca="false">DEGREES(ATAN2(COS(RADIANS(P94)),COS(RADIANS(R94))*SIN(RADIANS(P94))))</f>
        <v>12.6142408164467</v>
      </c>
      <c r="T94" s="1" t="n">
        <f aca="false">DEGREES(ASIN(SIN(RADIANS(R94))*SIN(RADIANS(P94))))</f>
        <v>5.40847455485455</v>
      </c>
      <c r="U94" s="1" t="n">
        <f aca="false">TAN(RADIANS(R94/2))*TAN(RADIANS(R94/2))</f>
        <v>0.0430305533379946</v>
      </c>
      <c r="V94" s="1" t="n">
        <f aca="false">4*DEGREES(U94*SIN(2*RADIANS(I94))-2*K94*SIN(RADIANS(J94))+4*K94*U94*SIN(RADIANS(J94))*COS(2*RADIANS(I94))-0.5*U94*U94*SIN(4*RADIANS(I94))-1.25*K94*K94*SIN(2*RADIANS(J94)))</f>
        <v>-3.25983712898317</v>
      </c>
      <c r="W94" s="1" t="n">
        <f aca="false">DEGREES(ACOS(COS(RADIANS(90.833))/(COS(RADIANS($B$2))*COS(RADIANS(T94)))-TAN(RADIANS($B$2))*TAN(RADIANS(T94))))</f>
        <v>98.2391032168707</v>
      </c>
      <c r="X94" s="6" t="n">
        <f aca="false">(720-4*$B$3-V94+$B$4*60)/1440</f>
        <v>0.547493720228461</v>
      </c>
      <c r="Y94" s="6" t="n">
        <f aca="false">(X94*1440-W94*4)/1440</f>
        <v>0.27460732240382</v>
      </c>
      <c r="Z94" s="6" t="n">
        <f aca="false">(X94*1440+W94*4)/1440</f>
        <v>0.820380118053102</v>
      </c>
      <c r="AA94" s="1" t="n">
        <f aca="false">8*W94</f>
        <v>785.912825734966</v>
      </c>
      <c r="AB94" s="1" t="n">
        <f aca="false">MOD(E94*1440+V94+4*$B$3-60*$B$4,1440)</f>
        <v>651.609042871017</v>
      </c>
      <c r="AC94" s="1" t="n">
        <f aca="false">IF(AB94/4&lt;0,AB94/4+180,AB94/4-180)</f>
        <v>-17.0977392822458</v>
      </c>
      <c r="AD94" s="1" t="n">
        <f aca="false">DEGREES(ACOS(SIN(RADIANS($B$2))*SIN(RADIANS(T94))+COS(RADIANS($B$2))*COS(RADIANS(T94))*COS(RADIANS(AC94))))</f>
        <v>48.3892011648405</v>
      </c>
      <c r="AE94" s="1" t="n">
        <f aca="false">90-AD94</f>
        <v>41.6107988351595</v>
      </c>
      <c r="AF94" s="1" t="n">
        <f aca="false">IF(AE94&gt;85,0,IF(AE94&gt;5,58.1/TAN(RADIANS(AE94))-0.07/POWER(TAN(RADIANS(AE94)),3)+0.000086/POWER(TAN(RADIANS(AE94)),5),IF(AE94&gt;-0.575,1735+AE94*(-518.2+AE94*(103.4+AE94*(-12.79+AE94*0.711))),-20.772/TAN(RADIANS(AE94)))))/3600</f>
        <v>0.0181430600813174</v>
      </c>
      <c r="AG94" s="1" t="n">
        <f aca="false">AE94+AF94</f>
        <v>41.6289418952408</v>
      </c>
      <c r="AH94" s="1" t="n">
        <f aca="false">IF(AC94&gt;0,MOD(DEGREES(ACOS(((SIN(RADIANS($B$2))*COS(RADIANS(AD94)))-SIN(RADIANS(T94)))/(COS(RADIANS($B$2))*SIN(RADIANS(AD94)))))+180,360),MOD(540-DEGREES(ACOS(((SIN(RADIANS($B$2))*COS(RADIANS(AD94)))-SIN(RADIANS(T94)))/(COS(RADIANS($B$2))*SIN(RADIANS(AD94))))),360))</f>
        <v>156.953819098577</v>
      </c>
    </row>
    <row r="95" customFormat="false" ht="15" hidden="false" customHeight="false" outlineLevel="0" collapsed="false">
      <c r="D95" s="5" t="n">
        <f aca="false">D94+1</f>
        <v>46116</v>
      </c>
      <c r="E95" s="6" t="n">
        <f aca="false">$B$5</f>
        <v>0.5</v>
      </c>
      <c r="F95" s="7" t="n">
        <f aca="false">D95+2415018.5+E95-$B$4/24</f>
        <v>2461134.95833333</v>
      </c>
      <c r="G95" s="8" t="n">
        <f aca="false">(F95-2451545)/36525</f>
        <v>0.262558749714811</v>
      </c>
      <c r="I95" s="1" t="n">
        <f aca="false">MOD(280.46646+G95*(36000.76983+G95*0.0003032),360)</f>
        <v>12.7835962372319</v>
      </c>
      <c r="J95" s="1" t="n">
        <f aca="false">357.52911+G95*(35999.05029-0.0001537*G95)</f>
        <v>9809.39473446739</v>
      </c>
      <c r="K95" s="1" t="n">
        <f aca="false">0.016708634-G95*(0.000042037+0.0000001267*G95)</f>
        <v>0.016697588083508</v>
      </c>
      <c r="L95" s="1" t="n">
        <f aca="false">SIN(RADIANS(J95))*(1.914602-G95*(0.004817+0.000014*G95))+SIN(RADIANS(2*J95))*(0.019993-0.000101*G95)+SIN(RADIANS(3*J95))*0.000289</f>
        <v>1.91336249115191</v>
      </c>
      <c r="M95" s="1" t="n">
        <f aca="false">I95+L95</f>
        <v>14.6969587283838</v>
      </c>
      <c r="N95" s="1" t="n">
        <f aca="false">J95+L95</f>
        <v>9811.30809695854</v>
      </c>
      <c r="O95" s="1" t="n">
        <f aca="false">(1.000001018*(1-K95*K95))/(1+K95*COS(RADIANS(N95)))</f>
        <v>1.0001034305134</v>
      </c>
      <c r="P95" s="1" t="n">
        <f aca="false">M95-0.00569-0.00478*SIN(RADIANS(125.04-1934.136*G95))</f>
        <v>14.6931198476641</v>
      </c>
      <c r="Q95" s="1" t="n">
        <f aca="false">23+(26+((21.448-G95*(46.815+G95*(0.00059-G95*0.001813))))/60)/60</f>
        <v>23.4358767511874</v>
      </c>
      <c r="R95" s="1" t="n">
        <f aca="false">Q95+0.00256*COS(RADIANS(125.04-1934.136*G95))</f>
        <v>23.4382369920843</v>
      </c>
      <c r="S95" s="1" t="n">
        <f aca="false">DEGREES(ATAN2(COS(RADIANS(P95)),COS(RADIANS(R95))*SIN(RADIANS(P95))))</f>
        <v>13.5272093387217</v>
      </c>
      <c r="T95" s="1" t="n">
        <f aca="false">DEGREES(ASIN(SIN(RADIANS(R95))*SIN(RADIANS(P95))))</f>
        <v>5.79034398382745</v>
      </c>
      <c r="U95" s="1" t="n">
        <f aca="false">TAN(RADIANS(R95/2))*TAN(RADIANS(R95/2))</f>
        <v>0.0430305485372623</v>
      </c>
      <c r="V95" s="1" t="n">
        <f aca="false">4*DEGREES(U95*SIN(2*RADIANS(I95))-2*K95*SIN(RADIANS(J95))+4*K95*U95*SIN(RADIANS(J95))*COS(2*RADIANS(I95))-0.5*U95*U95*SIN(4*RADIANS(I95))-1.25*K95*K95*SIN(2*RADIANS(J95)))</f>
        <v>-2.9698496888059</v>
      </c>
      <c r="W95" s="1" t="n">
        <f aca="false">DEGREES(ACOS(COS(RADIANS(90.833))/(COS(RADIANS($B$2))*COS(RADIANS(T95)))-TAN(RADIANS($B$2))*TAN(RADIANS(T95))))</f>
        <v>98.733068619989</v>
      </c>
      <c r="X95" s="6" t="n">
        <f aca="false">(720-4*$B$3-V95+$B$4*60)/1440</f>
        <v>0.547292340061671</v>
      </c>
      <c r="Y95" s="6" t="n">
        <f aca="false">(X95*1440-W95*4)/1440</f>
        <v>0.273033816117257</v>
      </c>
      <c r="Z95" s="6" t="n">
        <f aca="false">(X95*1440+W95*4)/1440</f>
        <v>0.821550864006085</v>
      </c>
      <c r="AA95" s="1" t="n">
        <f aca="false">8*W95</f>
        <v>789.864548959912</v>
      </c>
      <c r="AB95" s="1" t="n">
        <f aca="false">MOD(E95*1440+V95+4*$B$3-60*$B$4,1440)</f>
        <v>651.899030311194</v>
      </c>
      <c r="AC95" s="1" t="n">
        <f aca="false">IF(AB95/4&lt;0,AB95/4+180,AB95/4-180)</f>
        <v>-17.0252424222015</v>
      </c>
      <c r="AD95" s="1" t="n">
        <f aca="false">DEGREES(ACOS(SIN(RADIANS($B$2))*SIN(RADIANS(T95))+COS(RADIANS($B$2))*COS(RADIANS(T95))*COS(RADIANS(AC95))))</f>
        <v>48.0012712996986</v>
      </c>
      <c r="AE95" s="1" t="n">
        <f aca="false">90-AD95</f>
        <v>41.9987287003014</v>
      </c>
      <c r="AF95" s="1" t="n">
        <f aca="false">IF(AE95&gt;85,0,IF(AE95&gt;5,58.1/TAN(RADIANS(AE95))-0.07/POWER(TAN(RADIANS(AE95)),3)+0.000086/POWER(TAN(RADIANS(AE95)),5),IF(AE95&gt;-0.575,1735+AE95*(-518.2+AE95*(103.4+AE95*(-12.79+AE95*0.711))),-20.772/TAN(RADIANS(AE95)))))/3600</f>
        <v>0.0178982517234658</v>
      </c>
      <c r="AG95" s="1" t="n">
        <f aca="false">AE95+AF95</f>
        <v>42.0166269520249</v>
      </c>
      <c r="AH95" s="1" t="n">
        <f aca="false">IF(AC95&gt;0,MOD(DEGREES(ACOS(((SIN(RADIANS($B$2))*COS(RADIANS(AD95)))-SIN(RADIANS(T95)))/(COS(RADIANS($B$2))*SIN(RADIANS(AD95)))))+180,360),MOD(540-DEGREES(ACOS(((SIN(RADIANS($B$2))*COS(RADIANS(AD95)))-SIN(RADIANS(T95)))/(COS(RADIANS($B$2))*SIN(RADIANS(AD95))))),360))</f>
        <v>156.922632618701</v>
      </c>
    </row>
    <row r="96" customFormat="false" ht="15" hidden="false" customHeight="false" outlineLevel="0" collapsed="false">
      <c r="D96" s="5" t="n">
        <f aca="false">D95+1</f>
        <v>46117</v>
      </c>
      <c r="E96" s="6" t="n">
        <f aca="false">$B$5</f>
        <v>0.5</v>
      </c>
      <c r="F96" s="7" t="n">
        <f aca="false">D96+2415018.5+E96-$B$4/24</f>
        <v>2461135.95833333</v>
      </c>
      <c r="G96" s="8" t="n">
        <f aca="false">(F96-2451545)/36525</f>
        <v>0.262586128222683</v>
      </c>
      <c r="I96" s="1" t="n">
        <f aca="false">MOD(280.46646+G96*(36000.76983+G96*0.0003032),360)</f>
        <v>13.7692436017551</v>
      </c>
      <c r="J96" s="1" t="n">
        <f aca="false">357.52911+G96*(35999.05029-0.0001537*G96)</f>
        <v>9810.3803347469</v>
      </c>
      <c r="K96" s="1" t="n">
        <f aca="false">0.016708634-G96*(0.000042037+0.0000001267*G96)</f>
        <v>0.0166975869307761</v>
      </c>
      <c r="L96" s="1" t="n">
        <f aca="false">SIN(RADIANS(J96))*(1.914602-G96*(0.004817+0.000014*G96))+SIN(RADIANS(2*J96))*(0.019993-0.000101*G96)+SIN(RADIANS(3*J96))*0.000289</f>
        <v>1.91273998893877</v>
      </c>
      <c r="M96" s="1" t="n">
        <f aca="false">I96+L96</f>
        <v>15.6819835906939</v>
      </c>
      <c r="N96" s="1" t="n">
        <f aca="false">J96+L96</f>
        <v>9812.29307473584</v>
      </c>
      <c r="O96" s="1" t="n">
        <f aca="false">(1.000001018*(1-K96*K96))/(1+K96*COS(RADIANS(N96)))</f>
        <v>1.00039055673345</v>
      </c>
      <c r="P96" s="1" t="n">
        <f aca="false">M96-0.00569-0.00478*SIN(RADIANS(125.04-1934.136*G96))</f>
        <v>15.6781487822206</v>
      </c>
      <c r="Q96" s="1" t="n">
        <f aca="false">23+(26+((21.448-G96*(46.815+G96*(0.00059-G96*0.001813))))/60)/60</f>
        <v>23.4358763951532</v>
      </c>
      <c r="R96" s="1" t="n">
        <f aca="false">Q96+0.00256*COS(RADIANS(125.04-1934.136*G96))</f>
        <v>23.4382357187782</v>
      </c>
      <c r="S96" s="1" t="n">
        <f aca="false">DEGREES(ATAN2(COS(RADIANS(P96)),COS(RADIANS(R96))*SIN(RADIANS(P96))))</f>
        <v>14.4408851517073</v>
      </c>
      <c r="T96" s="1" t="n">
        <f aca="false">DEGREES(ASIN(SIN(RADIANS(R96))*SIN(RADIANS(P96))))</f>
        <v>6.17053327614377</v>
      </c>
      <c r="U96" s="1" t="n">
        <f aca="false">TAN(RADIANS(R96/2))*TAN(RADIANS(R96/2))</f>
        <v>0.0430305437289171</v>
      </c>
      <c r="V96" s="1" t="n">
        <f aca="false">4*DEGREES(U96*SIN(2*RADIANS(I96))-2*K96*SIN(RADIANS(J96))+4*K96*U96*SIN(RADIANS(J96))*COS(2*RADIANS(I96))-0.5*U96*U96*SIN(4*RADIANS(I96))-1.25*K96*K96*SIN(2*RADIANS(J96)))</f>
        <v>-2.68273390681404</v>
      </c>
      <c r="W96" s="1" t="n">
        <f aca="false">DEGREES(ACOS(COS(RADIANS(90.833))/(COS(RADIANS($B$2))*COS(RADIANS(T96)))-TAN(RADIANS($B$2))*TAN(RADIANS(T96))))</f>
        <v>99.22623680682</v>
      </c>
      <c r="X96" s="6" t="n">
        <f aca="false">(720-4*$B$3-V96+$B$4*60)/1440</f>
        <v>0.547092954101954</v>
      </c>
      <c r="Y96" s="6" t="n">
        <f aca="false">(X96*1440-W96*4)/1440</f>
        <v>0.271464518527454</v>
      </c>
      <c r="Z96" s="6" t="n">
        <f aca="false">(X96*1440+W96*4)/1440</f>
        <v>0.822721389676454</v>
      </c>
      <c r="AA96" s="1" t="n">
        <f aca="false">8*W96</f>
        <v>793.80989445456</v>
      </c>
      <c r="AB96" s="1" t="n">
        <f aca="false">MOD(E96*1440+V96+4*$B$3-60*$B$4,1440)</f>
        <v>652.186146093186</v>
      </c>
      <c r="AC96" s="1" t="n">
        <f aca="false">IF(AB96/4&lt;0,AB96/4+180,AB96/4-180)</f>
        <v>-16.9534634767035</v>
      </c>
      <c r="AD96" s="1" t="n">
        <f aca="false">DEGREES(ACOS(SIN(RADIANS($B$2))*SIN(RADIANS(T96))+COS(RADIANS($B$2))*COS(RADIANS(T96))*COS(RADIANS(AC96))))</f>
        <v>47.6151686602137</v>
      </c>
      <c r="AE96" s="1" t="n">
        <f aca="false">90-AD96</f>
        <v>42.3848313397863</v>
      </c>
      <c r="AF96" s="1" t="n">
        <f aca="false">IF(AE96&gt;85,0,IF(AE96&gt;5,58.1/TAN(RADIANS(AE96))-0.07/POWER(TAN(RADIANS(AE96)),3)+0.000086/POWER(TAN(RADIANS(AE96)),5),IF(AE96&gt;-0.575,1735+AE96*(-518.2+AE96*(103.4+AE96*(-12.79+AE96*0.711))),-20.772/TAN(RADIANS(AE96)))))/3600</f>
        <v>0.0176581962260493</v>
      </c>
      <c r="AG96" s="1" t="n">
        <f aca="false">AE96+AF96</f>
        <v>42.4024895360124</v>
      </c>
      <c r="AH96" s="1" t="n">
        <f aca="false">IF(AC96&gt;0,MOD(DEGREES(ACOS(((SIN(RADIANS($B$2))*COS(RADIANS(AD96)))-SIN(RADIANS(T96)))/(COS(RADIANS($B$2))*SIN(RADIANS(AD96)))))+180,360),MOD(540-DEGREES(ACOS(((SIN(RADIANS($B$2))*COS(RADIANS(AD96)))-SIN(RADIANS(T96)))/(COS(RADIANS($B$2))*SIN(RADIANS(AD96))))),360))</f>
        <v>156.890552529016</v>
      </c>
    </row>
    <row r="97" customFormat="false" ht="15" hidden="false" customHeight="false" outlineLevel="0" collapsed="false">
      <c r="D97" s="5" t="n">
        <f aca="false">D96+1</f>
        <v>46118</v>
      </c>
      <c r="E97" s="6" t="n">
        <f aca="false">$B$5</f>
        <v>0.5</v>
      </c>
      <c r="F97" s="7" t="n">
        <f aca="false">D97+2415018.5+E97-$B$4/24</f>
        <v>2461136.95833333</v>
      </c>
      <c r="G97" s="8" t="n">
        <f aca="false">(F97-2451545)/36525</f>
        <v>0.262613506730554</v>
      </c>
      <c r="I97" s="1" t="n">
        <f aca="false">MOD(280.46646+G97*(36000.76983+G97*0.0003032),360)</f>
        <v>14.7548909662801</v>
      </c>
      <c r="J97" s="1" t="n">
        <f aca="false">357.52911+G97*(35999.05029-0.0001537*G97)</f>
        <v>9811.36593502642</v>
      </c>
      <c r="K97" s="1" t="n">
        <f aca="false">0.016708634-G97*(0.000042037+0.0000001267*G97)</f>
        <v>0.0166975857780439</v>
      </c>
      <c r="L97" s="1" t="n">
        <f aca="false">SIN(RADIANS(J97))*(1.914602-G97*(0.004817+0.000014*G97))+SIN(RADIANS(2*J97))*(0.019993-0.000101*G97)+SIN(RADIANS(3*J97))*0.000289</f>
        <v>1.9115524253904</v>
      </c>
      <c r="M97" s="1" t="n">
        <f aca="false">I97+L97</f>
        <v>16.6664433916705</v>
      </c>
      <c r="N97" s="1" t="n">
        <f aca="false">J97+L97</f>
        <v>9813.27748745181</v>
      </c>
      <c r="O97" s="1" t="n">
        <f aca="false">(1.000001018*(1-K97*K97))/(1+K97*COS(RADIANS(N97)))</f>
        <v>1.00067748539279</v>
      </c>
      <c r="P97" s="1" t="n">
        <f aca="false">M97-0.00569-0.00478*SIN(RADIANS(125.04-1934.136*G97))</f>
        <v>16.6626126538589</v>
      </c>
      <c r="Q97" s="1" t="n">
        <f aca="false">23+(26+((21.448-G97*(46.815+G97*(0.00059-G97*0.001813))))/60)/60</f>
        <v>23.435876039119</v>
      </c>
      <c r="R97" s="1" t="n">
        <f aca="false">Q97+0.00256*COS(RADIANS(125.04-1934.136*G97))</f>
        <v>23.4382344434569</v>
      </c>
      <c r="S97" s="1" t="n">
        <f aca="false">DEGREES(ATAN2(COS(RADIANS(P97)),COS(RADIANS(R97))*SIN(RADIANS(P97))))</f>
        <v>15.3553448623746</v>
      </c>
      <c r="T97" s="1" t="n">
        <f aca="false">DEGREES(ASIN(SIN(RADIANS(R97))*SIN(RADIANS(P97))))</f>
        <v>6.54894655793538</v>
      </c>
      <c r="U97" s="1" t="n">
        <f aca="false">TAN(RADIANS(R97/2))*TAN(RADIANS(R97/2))</f>
        <v>0.0430305389129619</v>
      </c>
      <c r="V97" s="1" t="n">
        <f aca="false">4*DEGREES(U97*SIN(2*RADIANS(I97))-2*K97*SIN(RADIANS(J97))+4*K97*U97*SIN(RADIANS(J97))*COS(2*RADIANS(I97))-0.5*U97*U97*SIN(4*RADIANS(I97))-1.25*K97*K97*SIN(2*RADIANS(J97)))</f>
        <v>-2.39878980773948</v>
      </c>
      <c r="W97" s="1" t="n">
        <f aca="false">DEGREES(ACOS(COS(RADIANS(90.833))/(COS(RADIANS($B$2))*COS(RADIANS(T97)))-TAN(RADIANS($B$2))*TAN(RADIANS(T97))))</f>
        <v>99.7185513830821</v>
      </c>
      <c r="X97" s="6" t="n">
        <f aca="false">(720-4*$B$3-V97+$B$4*60)/1440</f>
        <v>0.546895770699819</v>
      </c>
      <c r="Y97" s="6" t="n">
        <f aca="false">(X97*1440-W97*4)/1440</f>
        <v>0.269899794635702</v>
      </c>
      <c r="Z97" s="6" t="n">
        <f aca="false">(X97*1440+W97*4)/1440</f>
        <v>0.823891746763936</v>
      </c>
      <c r="AA97" s="1" t="n">
        <f aca="false">8*W97</f>
        <v>797.748411064657</v>
      </c>
      <c r="AB97" s="1" t="n">
        <f aca="false">MOD(E97*1440+V97+4*$B$3-60*$B$4,1440)</f>
        <v>652.470090192261</v>
      </c>
      <c r="AC97" s="1" t="n">
        <f aca="false">IF(AB97/4&lt;0,AB97/4+180,AB97/4-180)</f>
        <v>-16.8824774519349</v>
      </c>
      <c r="AD97" s="1" t="n">
        <f aca="false">DEGREES(ACOS(SIN(RADIANS($B$2))*SIN(RADIANS(T97))+COS(RADIANS($B$2))*COS(RADIANS(T97))*COS(RADIANS(AC97))))</f>
        <v>47.2310058614453</v>
      </c>
      <c r="AE97" s="1" t="n">
        <f aca="false">90-AD97</f>
        <v>42.7689941385547</v>
      </c>
      <c r="AF97" s="1" t="n">
        <f aca="false">IF(AE97&gt;85,0,IF(AE97&gt;5,58.1/TAN(RADIANS(AE97))-0.07/POWER(TAN(RADIANS(AE97)),3)+0.000086/POWER(TAN(RADIANS(AE97)),5),IF(AE97&gt;-0.575,1735+AE97*(-518.2+AE97*(103.4+AE97*(-12.79+AE97*0.711))),-20.772/TAN(RADIANS(AE97)))))/3600</f>
        <v>0.0174228120440764</v>
      </c>
      <c r="AG97" s="1" t="n">
        <f aca="false">AE97+AF97</f>
        <v>42.7864169505988</v>
      </c>
      <c r="AH97" s="1" t="n">
        <f aca="false">IF(AC97&gt;0,MOD(DEGREES(ACOS(((SIN(RADIANS($B$2))*COS(RADIANS(AD97)))-SIN(RADIANS(T97)))/(COS(RADIANS($B$2))*SIN(RADIANS(AD97)))))+180,360),MOD(540-DEGREES(ACOS(((SIN(RADIANS($B$2))*COS(RADIANS(AD97)))-SIN(RADIANS(T97)))/(COS(RADIANS($B$2))*SIN(RADIANS(AD97))))),360))</f>
        <v>156.857490235546</v>
      </c>
    </row>
    <row r="98" customFormat="false" ht="15" hidden="false" customHeight="false" outlineLevel="0" collapsed="false">
      <c r="D98" s="5" t="n">
        <f aca="false">D97+1</f>
        <v>46119</v>
      </c>
      <c r="E98" s="6" t="n">
        <f aca="false">$B$5</f>
        <v>0.5</v>
      </c>
      <c r="F98" s="7" t="n">
        <f aca="false">D98+2415018.5+E98-$B$4/24</f>
        <v>2461137.95833333</v>
      </c>
      <c r="G98" s="8" t="n">
        <f aca="false">(F98-2451545)/36525</f>
        <v>0.262640885238425</v>
      </c>
      <c r="I98" s="1" t="n">
        <f aca="false">MOD(280.46646+G98*(36000.76983+G98*0.0003032),360)</f>
        <v>15.7405383308051</v>
      </c>
      <c r="J98" s="1" t="n">
        <f aca="false">357.52911+G98*(35999.05029-0.0001537*G98)</f>
        <v>9812.35153530593</v>
      </c>
      <c r="K98" s="1" t="n">
        <f aca="false">0.016708634-G98*(0.000042037+0.0000001267*G98)</f>
        <v>0.0166975846253115</v>
      </c>
      <c r="L98" s="1" t="n">
        <f aca="false">SIN(RADIANS(J98))*(1.914602-G98*(0.004817+0.000014*G98))+SIN(RADIANS(2*J98))*(0.019993-0.000101*G98)+SIN(RADIANS(3*J98))*0.000289</f>
        <v>1.90980075978372</v>
      </c>
      <c r="M98" s="1" t="n">
        <f aca="false">I98+L98</f>
        <v>17.6503390905888</v>
      </c>
      <c r="N98" s="1" t="n">
        <f aca="false">J98+L98</f>
        <v>9814.26133606572</v>
      </c>
      <c r="O98" s="1" t="n">
        <f aca="false">(1.000001018*(1-K98*K98))/(1+K98*COS(RADIANS(N98)))</f>
        <v>1.00096413193154</v>
      </c>
      <c r="P98" s="1" t="n">
        <f aca="false">M98-0.00569-0.00478*SIN(RADIANS(125.04-1934.136*G98))</f>
        <v>17.6465124218508</v>
      </c>
      <c r="Q98" s="1" t="n">
        <f aca="false">23+(26+((21.448-G98*(46.815+G98*(0.00059-G98*0.001813))))/60)/60</f>
        <v>23.4358756830848</v>
      </c>
      <c r="R98" s="1" t="n">
        <f aca="false">Q98+0.00256*COS(RADIANS(125.04-1934.136*G98))</f>
        <v>23.438233166121</v>
      </c>
      <c r="S98" s="1" t="n">
        <f aca="false">DEGREES(ATAN2(COS(RADIANS(P98)),COS(RADIANS(R98))*SIN(RADIANS(P98))))</f>
        <v>16.2706640737277</v>
      </c>
      <c r="T98" s="1" t="n">
        <f aca="false">DEGREES(ASIN(SIN(RADIANS(R98))*SIN(RADIANS(P98))))</f>
        <v>6.92548820185009</v>
      </c>
      <c r="U98" s="1" t="n">
        <f aca="false">TAN(RADIANS(R98/2))*TAN(RADIANS(R98/2))</f>
        <v>0.0430305340893998</v>
      </c>
      <c r="V98" s="1" t="n">
        <f aca="false">4*DEGREES(U98*SIN(2*RADIANS(I98))-2*K98*SIN(RADIANS(J98))+4*K98*U98*SIN(RADIANS(J98))*COS(2*RADIANS(I98))-0.5*U98*U98*SIN(4*RADIANS(I98))-1.25*K98*K98*SIN(2*RADIANS(J98)))</f>
        <v>-2.11831350536442</v>
      </c>
      <c r="W98" s="1" t="n">
        <f aca="false">DEGREES(ACOS(COS(RADIANS(90.833))/(COS(RADIANS($B$2))*COS(RADIANS(T98)))-TAN(RADIANS($B$2))*TAN(RADIANS(T98))))</f>
        <v>100.209953813352</v>
      </c>
      <c r="X98" s="6" t="n">
        <f aca="false">(720-4*$B$3-V98+$B$4*60)/1440</f>
        <v>0.546700995489836</v>
      </c>
      <c r="Y98" s="6" t="n">
        <f aca="false">(X98*1440-W98*4)/1440</f>
        <v>0.26834001267497</v>
      </c>
      <c r="Z98" s="6" t="n">
        <f aca="false">(X98*1440+W98*4)/1440</f>
        <v>0.825061978304703</v>
      </c>
      <c r="AA98" s="1" t="n">
        <f aca="false">8*W98</f>
        <v>801.679630506815</v>
      </c>
      <c r="AB98" s="1" t="n">
        <f aca="false">MOD(E98*1440+V98+4*$B$3-60*$B$4,1440)</f>
        <v>652.750566494636</v>
      </c>
      <c r="AC98" s="1" t="n">
        <f aca="false">IF(AB98/4&lt;0,AB98/4+180,AB98/4-180)</f>
        <v>-16.8123583763411</v>
      </c>
      <c r="AD98" s="1" t="n">
        <f aca="false">DEGREES(ACOS(SIN(RADIANS($B$2))*SIN(RADIANS(T98))+COS(RADIANS($B$2))*COS(RADIANS(T98))*COS(RADIANS(AC98))))</f>
        <v>46.8488950970308</v>
      </c>
      <c r="AE98" s="1" t="n">
        <f aca="false">90-AD98</f>
        <v>43.1511049029692</v>
      </c>
      <c r="AF98" s="1" t="n">
        <f aca="false">IF(AE98&gt;85,0,IF(AE98&gt;5,58.1/TAN(RADIANS(AE98))-0.07/POWER(TAN(RADIANS(AE98)),3)+0.000086/POWER(TAN(RADIANS(AE98)),5),IF(AE98&gt;-0.575,1735+AE98*(-518.2+AE98*(103.4+AE98*(-12.79+AE98*0.711))),-20.772/TAN(RADIANS(AE98)))))/3600</f>
        <v>0.0171920199684562</v>
      </c>
      <c r="AG98" s="1" t="n">
        <f aca="false">AE98+AF98</f>
        <v>43.1682969229377</v>
      </c>
      <c r="AH98" s="1" t="n">
        <f aca="false">IF(AC98&gt;0,MOD(DEGREES(ACOS(((SIN(RADIANS($B$2))*COS(RADIANS(AD98)))-SIN(RADIANS(T98)))/(COS(RADIANS($B$2))*SIN(RADIANS(AD98)))))+180,360),MOD(540-DEGREES(ACOS(((SIN(RADIANS($B$2))*COS(RADIANS(AD98)))-SIN(RADIANS(T98)))/(COS(RADIANS($B$2))*SIN(RADIANS(AD98))))),360))</f>
        <v>156.823357143092</v>
      </c>
    </row>
    <row r="99" customFormat="false" ht="15" hidden="false" customHeight="false" outlineLevel="0" collapsed="false">
      <c r="D99" s="5" t="n">
        <f aca="false">D98+1</f>
        <v>46120</v>
      </c>
      <c r="E99" s="6" t="n">
        <f aca="false">$B$5</f>
        <v>0.5</v>
      </c>
      <c r="F99" s="7" t="n">
        <f aca="false">D99+2415018.5+E99-$B$4/24</f>
        <v>2461138.95833333</v>
      </c>
      <c r="G99" s="8" t="n">
        <f aca="false">(F99-2451545)/36525</f>
        <v>0.262668263746297</v>
      </c>
      <c r="I99" s="1" t="n">
        <f aca="false">MOD(280.46646+G99*(36000.76983+G99*0.0003032),360)</f>
        <v>16.7261856953301</v>
      </c>
      <c r="J99" s="1" t="n">
        <f aca="false">357.52911+G99*(35999.05029-0.0001537*G99)</f>
        <v>9813.33713558545</v>
      </c>
      <c r="K99" s="1" t="n">
        <f aca="false">0.016708634-G99*(0.000042037+0.0000001267*G99)</f>
        <v>0.016697583472579</v>
      </c>
      <c r="L99" s="1" t="n">
        <f aca="false">SIN(RADIANS(J99))*(1.914602-G99*(0.004817+0.000014*G99))+SIN(RADIANS(2*J99))*(0.019993-0.000101*G99)+SIN(RADIANS(3*J99))*0.000289</f>
        <v>1.90748611549712</v>
      </c>
      <c r="M99" s="1" t="n">
        <f aca="false">I99+L99</f>
        <v>18.6336718108272</v>
      </c>
      <c r="N99" s="1" t="n">
        <f aca="false">J99+L99</f>
        <v>9815.24462170094</v>
      </c>
      <c r="O99" s="1" t="n">
        <f aca="false">(1.000001018*(1-K99*K99))/(1+K99*COS(RADIANS(N99)))</f>
        <v>1.00125041201825</v>
      </c>
      <c r="P99" s="1" t="n">
        <f aca="false">M99-0.00569-0.00478*SIN(RADIANS(125.04-1934.136*G99))</f>
        <v>18.6298492095711</v>
      </c>
      <c r="Q99" s="1" t="n">
        <f aca="false">23+(26+((21.448-G99*(46.815+G99*(0.00059-G99*0.001813))))/60)/60</f>
        <v>23.4358753270507</v>
      </c>
      <c r="R99" s="1" t="n">
        <f aca="false">Q99+0.00256*COS(RADIANS(125.04-1934.136*G99))</f>
        <v>23.4382318867714</v>
      </c>
      <c r="S99" s="1" t="n">
        <f aca="false">DEGREES(ATAN2(COS(RADIANS(P99)),COS(RADIANS(R99))*SIN(RADIANS(P99))))</f>
        <v>17.186917327255</v>
      </c>
      <c r="T99" s="1" t="n">
        <f aca="false">DEGREES(ASIN(SIN(RADIANS(R99))*SIN(RADIANS(P99))))</f>
        <v>7.3000628214579</v>
      </c>
      <c r="U99" s="1" t="n">
        <f aca="false">TAN(RADIANS(R99/2))*TAN(RADIANS(R99/2))</f>
        <v>0.0430305292582336</v>
      </c>
      <c r="V99" s="1" t="n">
        <f aca="false">4*DEGREES(U99*SIN(2*RADIANS(I99))-2*K99*SIN(RADIANS(J99))+4*K99*U99*SIN(RADIANS(J99))*COS(2*RADIANS(I99))-0.5*U99*U99*SIN(4*RADIANS(I99))-1.25*K99*K99*SIN(2*RADIANS(J99)))</f>
        <v>-1.84159701811654</v>
      </c>
      <c r="W99" s="1" t="n">
        <f aca="false">DEGREES(ACOS(COS(RADIANS(90.833))/(COS(RADIANS($B$2))*COS(RADIANS(T99)))-TAN(RADIANS($B$2))*TAN(RADIANS(T99))))</f>
        <v>100.70038327437</v>
      </c>
      <c r="X99" s="6" t="n">
        <f aca="false">(720-4*$B$3-V99+$B$4*60)/1440</f>
        <v>0.546508831262581</v>
      </c>
      <c r="Y99" s="6" t="n">
        <f aca="false">(X99*1440-W99*4)/1440</f>
        <v>0.26678554438933</v>
      </c>
      <c r="Z99" s="6" t="n">
        <f aca="false">(X99*1440+W99*4)/1440</f>
        <v>0.826232118135832</v>
      </c>
      <c r="AA99" s="1" t="n">
        <f aca="false">8*W99</f>
        <v>805.603066194963</v>
      </c>
      <c r="AB99" s="1" t="n">
        <f aca="false">MOD(E99*1440+V99+4*$B$3-60*$B$4,1440)</f>
        <v>653.027282981883</v>
      </c>
      <c r="AC99" s="1" t="n">
        <f aca="false">IF(AB99/4&lt;0,AB99/4+180,AB99/4-180)</f>
        <v>-16.7431792545291</v>
      </c>
      <c r="AD99" s="1" t="n">
        <f aca="false">DEGREES(ACOS(SIN(RADIANS($B$2))*SIN(RADIANS(T99))+COS(RADIANS($B$2))*COS(RADIANS(T99))*COS(RADIANS(AC99))))</f>
        <v>46.4689481354402</v>
      </c>
      <c r="AE99" s="1" t="n">
        <f aca="false">90-AD99</f>
        <v>43.5310518645598</v>
      </c>
      <c r="AF99" s="1" t="n">
        <f aca="false">IF(AE99&gt;85,0,IF(AE99&gt;5,58.1/TAN(RADIANS(AE99))-0.07/POWER(TAN(RADIANS(AE99)),3)+0.000086/POWER(TAN(RADIANS(AE99)),5),IF(AE99&gt;-0.575,1735+AE99*(-518.2+AE99*(103.4+AE99*(-12.79+AE99*0.711))),-20.772/TAN(RADIANS(AE99)))))/3600</f>
        <v>0.0169657431102665</v>
      </c>
      <c r="AG99" s="1" t="n">
        <f aca="false">AE99+AF99</f>
        <v>43.54801760767</v>
      </c>
      <c r="AH99" s="1" t="n">
        <f aca="false">IF(AC99&gt;0,MOD(DEGREES(ACOS(((SIN(RADIANS($B$2))*COS(RADIANS(AD99)))-SIN(RADIANS(T99)))/(COS(RADIANS($B$2))*SIN(RADIANS(AD99)))))+180,360),MOD(540-DEGREES(ACOS(((SIN(RADIANS($B$2))*COS(RADIANS(AD99)))-SIN(RADIANS(T99)))/(COS(RADIANS($B$2))*SIN(RADIANS(AD99))))),360))</f>
        <v>156.788064774051</v>
      </c>
    </row>
    <row r="100" customFormat="false" ht="15" hidden="false" customHeight="false" outlineLevel="0" collapsed="false">
      <c r="D100" s="5" t="n">
        <f aca="false">D99+1</f>
        <v>46121</v>
      </c>
      <c r="E100" s="6" t="n">
        <f aca="false">$B$5</f>
        <v>0.5</v>
      </c>
      <c r="F100" s="7" t="n">
        <f aca="false">D100+2415018.5+E100-$B$4/24</f>
        <v>2461139.95833333</v>
      </c>
      <c r="G100" s="8" t="n">
        <f aca="false">(F100-2451545)/36525</f>
        <v>0.262695642254168</v>
      </c>
      <c r="I100" s="1" t="n">
        <f aca="false">MOD(280.46646+G100*(36000.76983+G100*0.0003032),360)</f>
        <v>17.7118330598551</v>
      </c>
      <c r="J100" s="1" t="n">
        <f aca="false">357.52911+G100*(35999.05029-0.0001537*G100)</f>
        <v>9814.32273586496</v>
      </c>
      <c r="K100" s="1" t="n">
        <f aca="false">0.016708634-G100*(0.000042037+0.0000001267*G100)</f>
        <v>0.0166975823198462</v>
      </c>
      <c r="L100" s="1" t="n">
        <f aca="false">SIN(RADIANS(J100))*(1.914602-G100*(0.004817+0.000014*G100))+SIN(RADIANS(2*J100))*(0.019993-0.000101*G100)+SIN(RADIANS(3*J100))*0.000289</f>
        <v>1.90460977896709</v>
      </c>
      <c r="M100" s="1" t="n">
        <f aca="false">I100+L100</f>
        <v>19.6164428388221</v>
      </c>
      <c r="N100" s="1" t="n">
        <f aca="false">J100+L100</f>
        <v>9816.22734564393</v>
      </c>
      <c r="O100" s="1" t="n">
        <f aca="false">(1.000001018*(1-K100*K100))/(1+K100*COS(RADIANS(N100)))</f>
        <v>1.00153624157394</v>
      </c>
      <c r="P100" s="1" t="n">
        <f aca="false">M100-0.00569-0.00478*SIN(RADIANS(125.04-1934.136*G100))</f>
        <v>19.612624303453</v>
      </c>
      <c r="Q100" s="1" t="n">
        <f aca="false">23+(26+((21.448-G100*(46.815+G100*(0.00059-G100*0.001813))))/60)/60</f>
        <v>23.4358749710165</v>
      </c>
      <c r="R100" s="1" t="n">
        <f aca="false">Q100+0.00256*COS(RADIANS(125.04-1934.136*G100))</f>
        <v>23.4382306054089</v>
      </c>
      <c r="S100" s="1" t="n">
        <f aca="false">DEGREES(ATAN2(COS(RADIANS(P100)),COS(RADIANS(R100))*SIN(RADIANS(P100))))</f>
        <v>18.1041780447073</v>
      </c>
      <c r="T100" s="1" t="n">
        <f aca="false">DEGREES(ASIN(SIN(RADIANS(R100))*SIN(RADIANS(P100))))</f>
        <v>7.67257526655669</v>
      </c>
      <c r="U100" s="1" t="n">
        <f aca="false">TAN(RADIANS(R100/2))*TAN(RADIANS(R100/2))</f>
        <v>0.0430305244194664</v>
      </c>
      <c r="V100" s="1" t="n">
        <f aca="false">4*DEGREES(U100*SIN(2*RADIANS(I100))-2*K100*SIN(RADIANS(J100))+4*K100*U100*SIN(RADIANS(J100))*COS(2*RADIANS(I100))-0.5*U100*U100*SIN(4*RADIANS(I100))-1.25*K100*K100*SIN(2*RADIANS(J100)))</f>
        <v>-1.56892807858419</v>
      </c>
      <c r="W100" s="1" t="n">
        <f aca="false">DEGREES(ACOS(COS(RADIANS(90.833))/(COS(RADIANS($B$2))*COS(RADIANS(T100)))-TAN(RADIANS($B$2))*TAN(RADIANS(T100))))</f>
        <v>101.189776508587</v>
      </c>
      <c r="X100" s="6" t="n">
        <f aca="false">(720-4*$B$3-V100+$B$4*60)/1440</f>
        <v>0.54631947783235</v>
      </c>
      <c r="Y100" s="6" t="n">
        <f aca="false">(X100*1440-W100*4)/1440</f>
        <v>0.265236765308498</v>
      </c>
      <c r="Z100" s="6" t="n">
        <f aca="false">(X100*1440+W100*4)/1440</f>
        <v>0.827402190356203</v>
      </c>
      <c r="AA100" s="1" t="n">
        <f aca="false">8*W100</f>
        <v>809.518212068695</v>
      </c>
      <c r="AB100" s="1" t="n">
        <f aca="false">MOD(E100*1440+V100+4*$B$3-60*$B$4,1440)</f>
        <v>653.299951921416</v>
      </c>
      <c r="AC100" s="1" t="n">
        <f aca="false">IF(AB100/4&lt;0,AB100/4+180,AB100/4-180)</f>
        <v>-16.6750120196461</v>
      </c>
      <c r="AD100" s="1" t="n">
        <f aca="false">DEGREES(ACOS(SIN(RADIANS($B$2))*SIN(RADIANS(T100))+COS(RADIANS($B$2))*COS(RADIANS(T100))*COS(RADIANS(AC100))))</f>
        <v>46.0912763152558</v>
      </c>
      <c r="AE100" s="1" t="n">
        <f aca="false">90-AD100</f>
        <v>43.9087236847442</v>
      </c>
      <c r="AF100" s="1" t="n">
        <f aca="false">IF(AE100&gt;85,0,IF(AE100&gt;5,58.1/TAN(RADIANS(AE100))-0.07/POWER(TAN(RADIANS(AE100)),3)+0.000086/POWER(TAN(RADIANS(AE100)),5),IF(AE100&gt;-0.575,1735+AE100*(-518.2+AE100*(103.4+AE100*(-12.79+AE100*0.711))),-20.772/TAN(RADIANS(AE100)))))/3600</f>
        <v>0.0167439068815697</v>
      </c>
      <c r="AG100" s="1" t="n">
        <f aca="false">AE100+AF100</f>
        <v>43.9254675916258</v>
      </c>
      <c r="AH100" s="1" t="n">
        <f aca="false">IF(AC100&gt;0,MOD(DEGREES(ACOS(((SIN(RADIANS($B$2))*COS(RADIANS(AD100)))-SIN(RADIANS(T100)))/(COS(RADIANS($B$2))*SIN(RADIANS(AD100)))))+180,360),MOD(540-DEGREES(ACOS(((SIN(RADIANS($B$2))*COS(RADIANS(AD100)))-SIN(RADIANS(T100)))/(COS(RADIANS($B$2))*SIN(RADIANS(AD100))))),360))</f>
        <v>156.751524894966</v>
      </c>
    </row>
    <row r="101" customFormat="false" ht="15" hidden="false" customHeight="false" outlineLevel="0" collapsed="false">
      <c r="D101" s="5" t="n">
        <f aca="false">D100+1</f>
        <v>46122</v>
      </c>
      <c r="E101" s="6" t="n">
        <f aca="false">$B$5</f>
        <v>0.5</v>
      </c>
      <c r="F101" s="7" t="n">
        <f aca="false">D101+2415018.5+E101-$B$4/24</f>
        <v>2461140.95833333</v>
      </c>
      <c r="G101" s="8" t="n">
        <f aca="false">(F101-2451545)/36525</f>
        <v>0.262723020762039</v>
      </c>
      <c r="I101" s="1" t="n">
        <f aca="false">MOD(280.46646+G101*(36000.76983+G101*0.0003032),360)</f>
        <v>18.6974804243819</v>
      </c>
      <c r="J101" s="1" t="n">
        <f aca="false">357.52911+G101*(35999.05029-0.0001537*G101)</f>
        <v>9815.30833614448</v>
      </c>
      <c r="K101" s="1" t="n">
        <f aca="false">0.016708634-G101*(0.000042037+0.0000001267*G101)</f>
        <v>0.0166975811671133</v>
      </c>
      <c r="L101" s="1" t="n">
        <f aca="false">SIN(RADIANS(J101))*(1.914602-G101*(0.004817+0.000014*G101))+SIN(RADIANS(2*J101))*(0.019993-0.000101*G101)+SIN(RADIANS(3*J101))*0.000289</f>
        <v>1.9011731986035</v>
      </c>
      <c r="M101" s="1" t="n">
        <f aca="false">I101+L101</f>
        <v>20.5986536229854</v>
      </c>
      <c r="N101" s="1" t="n">
        <f aca="false">J101+L101</f>
        <v>9817.20950934308</v>
      </c>
      <c r="O101" s="1" t="n">
        <f aca="false">(1.000001018*(1-K101*K101))/(1+K101*COS(RADIANS(N101)))</f>
        <v>1.00182153679593</v>
      </c>
      <c r="P101" s="1" t="n">
        <f aca="false">M101-0.00569-0.00478*SIN(RADIANS(125.04-1934.136*G101))</f>
        <v>20.5948391519045</v>
      </c>
      <c r="Q101" s="1" t="n">
        <f aca="false">23+(26+((21.448-G101*(46.815+G101*(0.00059-G101*0.001813))))/60)/60</f>
        <v>23.4358746149823</v>
      </c>
      <c r="R101" s="1" t="n">
        <f aca="false">Q101+0.00256*COS(RADIANS(125.04-1934.136*G101))</f>
        <v>23.4382293220343</v>
      </c>
      <c r="S101" s="1" t="n">
        <f aca="false">DEGREES(ATAN2(COS(RADIANS(P101)),COS(RADIANS(R101))*SIN(RADIANS(P101))))</f>
        <v>19.0225184691751</v>
      </c>
      <c r="T101" s="1" t="n">
        <f aca="false">DEGREES(ASIN(SIN(RADIANS(R101))*SIN(RADIANS(P101))))</f>
        <v>8.04293061944025</v>
      </c>
      <c r="U101" s="1" t="n">
        <f aca="false">TAN(RADIANS(R101/2))*TAN(RADIANS(R101/2))</f>
        <v>0.0430305195731012</v>
      </c>
      <c r="V101" s="1" t="n">
        <f aca="false">4*DEGREES(U101*SIN(2*RADIANS(I101))-2*K101*SIN(RADIANS(J101))+4*K101*U101*SIN(RADIANS(J101))*COS(2*RADIANS(I101))-0.5*U101*U101*SIN(4*RADIANS(I101))-1.25*K101*K101*SIN(2*RADIANS(J101)))</f>
        <v>-1.3005899365169</v>
      </c>
      <c r="W101" s="1" t="n">
        <f aca="false">DEGREES(ACOS(COS(RADIANS(90.833))/(COS(RADIANS($B$2))*COS(RADIANS(T101)))-TAN(RADIANS($B$2))*TAN(RADIANS(T101))))</f>
        <v>101.678067678036</v>
      </c>
      <c r="X101" s="6" t="n">
        <f aca="false">(720-4*$B$3-V101+$B$4*60)/1440</f>
        <v>0.546133131900359</v>
      </c>
      <c r="Y101" s="6" t="n">
        <f aca="false">(X101*1440-W101*4)/1440</f>
        <v>0.263694055016925</v>
      </c>
      <c r="Z101" s="6" t="n">
        <f aca="false">(X101*1440+W101*4)/1440</f>
        <v>0.828572208783793</v>
      </c>
      <c r="AA101" s="1" t="n">
        <f aca="false">8*W101</f>
        <v>813.424541424289</v>
      </c>
      <c r="AB101" s="1" t="n">
        <f aca="false">MOD(E101*1440+V101+4*$B$3-60*$B$4,1440)</f>
        <v>653.568290063483</v>
      </c>
      <c r="AC101" s="1" t="n">
        <f aca="false">IF(AB101/4&lt;0,AB101/4+180,AB101/4-180)</f>
        <v>-16.6079274841292</v>
      </c>
      <c r="AD101" s="1" t="n">
        <f aca="false">DEGREES(ACOS(SIN(RADIANS($B$2))*SIN(RADIANS(T101))+COS(RADIANS($B$2))*COS(RADIANS(T101))*COS(RADIANS(AC101))))</f>
        <v>45.7159905393428</v>
      </c>
      <c r="AE101" s="1" t="n">
        <f aca="false">90-AD101</f>
        <v>44.2840094606572</v>
      </c>
      <c r="AF101" s="1" t="n">
        <f aca="false">IF(AE101&gt;85,0,IF(AE101&gt;5,58.1/TAN(RADIANS(AE101))-0.07/POWER(TAN(RADIANS(AE101)),3)+0.000086/POWER(TAN(RADIANS(AE101)),5),IF(AE101&gt;-0.575,1735+AE101*(-518.2+AE101*(103.4+AE101*(-12.79+AE101*0.711))),-20.772/TAN(RADIANS(AE101)))))/3600</f>
        <v>0.0165264389731131</v>
      </c>
      <c r="AG101" s="1" t="n">
        <f aca="false">AE101+AF101</f>
        <v>44.3005358996303</v>
      </c>
      <c r="AH101" s="1" t="n">
        <f aca="false">IF(AC101&gt;0,MOD(DEGREES(ACOS(((SIN(RADIANS($B$2))*COS(RADIANS(AD101)))-SIN(RADIANS(T101)))/(COS(RADIANS($B$2))*SIN(RADIANS(AD101)))))+180,360),MOD(540-DEGREES(ACOS(((SIN(RADIANS($B$2))*COS(RADIANS(AD101)))-SIN(RADIANS(T101)))/(COS(RADIANS($B$2))*SIN(RADIANS(AD101))))),360))</f>
        <v>156.713649651186</v>
      </c>
    </row>
    <row r="102" customFormat="false" ht="15" hidden="false" customHeight="false" outlineLevel="0" collapsed="false">
      <c r="D102" s="5" t="n">
        <f aca="false">D101+1</f>
        <v>46123</v>
      </c>
      <c r="E102" s="6" t="n">
        <f aca="false">$B$5</f>
        <v>0.5</v>
      </c>
      <c r="F102" s="7" t="n">
        <f aca="false">D102+2415018.5+E102-$B$4/24</f>
        <v>2461141.95833333</v>
      </c>
      <c r="G102" s="8" t="n">
        <f aca="false">(F102-2451545)/36525</f>
        <v>0.262750399269911</v>
      </c>
      <c r="I102" s="1" t="n">
        <f aca="false">MOD(280.46646+G102*(36000.76983+G102*0.0003032),360)</f>
        <v>19.6831277889087</v>
      </c>
      <c r="J102" s="1" t="n">
        <f aca="false">357.52911+G102*(35999.05029-0.0001537*G102)</f>
        <v>9816.29393642399</v>
      </c>
      <c r="K102" s="1" t="n">
        <f aca="false">0.016708634-G102*(0.000042037+0.0000001267*G102)</f>
        <v>0.0166975800143801</v>
      </c>
      <c r="L102" s="1" t="n">
        <f aca="false">SIN(RADIANS(J102))*(1.914602-G102*(0.004817+0.000014*G102))+SIN(RADIANS(2*J102))*(0.019993-0.000101*G102)+SIN(RADIANS(3*J102))*0.000289</f>
        <v>1.89717798366449</v>
      </c>
      <c r="M102" s="1" t="n">
        <f aca="false">I102+L102</f>
        <v>21.5803057725732</v>
      </c>
      <c r="N102" s="1" t="n">
        <f aca="false">J102+L102</f>
        <v>9818.19111440765</v>
      </c>
      <c r="O102" s="1" t="n">
        <f aca="false">(1.000001018*(1-K102*K102))/(1+K102*COS(RADIANS(N102)))</f>
        <v>1.00210621418143</v>
      </c>
      <c r="P102" s="1" t="n">
        <f aca="false">M102-0.00569-0.00478*SIN(RADIANS(125.04-1934.136*G102))</f>
        <v>21.5764953641786</v>
      </c>
      <c r="Q102" s="1" t="n">
        <f aca="false">23+(26+((21.448-G102*(46.815+G102*(0.00059-G102*0.001813))))/60)/60</f>
        <v>23.4358742589481</v>
      </c>
      <c r="R102" s="1" t="n">
        <f aca="false">Q102+0.00256*COS(RADIANS(125.04-1934.136*G102))</f>
        <v>23.4382280366483</v>
      </c>
      <c r="S102" s="1" t="n">
        <f aca="false">DEGREES(ATAN2(COS(RADIANS(P102)),COS(RADIANS(R102))*SIN(RADIANS(P102))))</f>
        <v>19.9420096054257</v>
      </c>
      <c r="T102" s="1" t="n">
        <f aca="false">DEGREES(ASIN(SIN(RADIANS(R102))*SIN(RADIANS(P102))))</f>
        <v>8.41103419218321</v>
      </c>
      <c r="U102" s="1" t="n">
        <f aca="false">TAN(RADIANS(R102/2))*TAN(RADIANS(R102/2))</f>
        <v>0.0430305147191409</v>
      </c>
      <c r="V102" s="1" t="n">
        <f aca="false">4*DEGREES(U102*SIN(2*RADIANS(I102))-2*K102*SIN(RADIANS(J102))+4*K102*U102*SIN(RADIANS(J102))*COS(2*RADIANS(I102))-0.5*U102*U102*SIN(4*RADIANS(I102))-1.25*K102*K102*SIN(2*RADIANS(J102)))</f>
        <v>-1.03686115495118</v>
      </c>
      <c r="W102" s="1" t="n">
        <f aca="false">DEGREES(ACOS(COS(RADIANS(90.833))/(COS(RADIANS($B$2))*COS(RADIANS(T102)))-TAN(RADIANS($B$2))*TAN(RADIANS(T102))))</f>
        <v>102.165188218656</v>
      </c>
      <c r="X102" s="6" t="n">
        <f aca="false">(720-4*$B$3-V102+$B$4*60)/1440</f>
        <v>0.545949986913161</v>
      </c>
      <c r="Y102" s="6" t="n">
        <f aca="false">(X102*1440-W102*4)/1440</f>
        <v>0.262157797416893</v>
      </c>
      <c r="Z102" s="6" t="n">
        <f aca="false">(X102*1440+W102*4)/1440</f>
        <v>0.829742176409428</v>
      </c>
      <c r="AA102" s="1" t="n">
        <f aca="false">8*W102</f>
        <v>817.32150574925</v>
      </c>
      <c r="AB102" s="1" t="n">
        <f aca="false">MOD(E102*1440+V102+4*$B$3-60*$B$4,1440)</f>
        <v>653.832018845049</v>
      </c>
      <c r="AC102" s="1" t="n">
        <f aca="false">IF(AB102/4&lt;0,AB102/4+180,AB102/4-180)</f>
        <v>-16.5419952887378</v>
      </c>
      <c r="AD102" s="1" t="n">
        <f aca="false">DEGREES(ACOS(SIN(RADIANS($B$2))*SIN(RADIANS(T102))+COS(RADIANS($B$2))*COS(RADIANS(T102))*COS(RADIANS(AC102))))</f>
        <v>45.3432012677909</v>
      </c>
      <c r="AE102" s="1" t="n">
        <f aca="false">90-AD102</f>
        <v>44.6567987322091</v>
      </c>
      <c r="AF102" s="1" t="n">
        <f aca="false">IF(AE102&gt;85,0,IF(AE102&gt;5,58.1/TAN(RADIANS(AE102))-0.07/POWER(TAN(RADIANS(AE102)),3)+0.000086/POWER(TAN(RADIANS(AE102)),5),IF(AE102&gt;-0.575,1735+AE102*(-518.2+AE102*(103.4+AE102*(-12.79+AE102*0.711))),-20.772/TAN(RADIANS(AE102)))))/3600</f>
        <v>0.0163132693292254</v>
      </c>
      <c r="AG102" s="1" t="n">
        <f aca="false">AE102+AF102</f>
        <v>44.6731120015383</v>
      </c>
      <c r="AH102" s="1" t="n">
        <f aca="false">IF(AC102&gt;0,MOD(DEGREES(ACOS(((SIN(RADIANS($B$2))*COS(RADIANS(AD102)))-SIN(RADIANS(T102)))/(COS(RADIANS($B$2))*SIN(RADIANS(AD102)))))+180,360),MOD(540-DEGREES(ACOS(((SIN(RADIANS($B$2))*COS(RADIANS(AD102)))-SIN(RADIANS(T102)))/(COS(RADIANS($B$2))*SIN(RADIANS(AD102))))),360))</f>
        <v>156.674351710001</v>
      </c>
    </row>
    <row r="103" customFormat="false" ht="15" hidden="false" customHeight="false" outlineLevel="0" collapsed="false">
      <c r="D103" s="5" t="n">
        <f aca="false">D102+1</f>
        <v>46124</v>
      </c>
      <c r="E103" s="6" t="n">
        <f aca="false">$B$5</f>
        <v>0.5</v>
      </c>
      <c r="F103" s="7" t="n">
        <f aca="false">D103+2415018.5+E103-$B$4/24</f>
        <v>2461142.95833333</v>
      </c>
      <c r="G103" s="8" t="n">
        <f aca="false">(F103-2451545)/36525</f>
        <v>0.262777777777782</v>
      </c>
      <c r="I103" s="1" t="n">
        <f aca="false">MOD(280.46646+G103*(36000.76983+G103*0.0003032),360)</f>
        <v>20.6687751534355</v>
      </c>
      <c r="J103" s="1" t="n">
        <f aca="false">357.52911+G103*(35999.05029-0.0001537*G103)</f>
        <v>9817.2795367035</v>
      </c>
      <c r="K103" s="1" t="n">
        <f aca="false">0.016708634-G103*(0.000042037+0.0000001267*G103)</f>
        <v>0.0166975788616468</v>
      </c>
      <c r="L103" s="1" t="n">
        <f aca="false">SIN(RADIANS(J103))*(1.914602-G103*(0.004817+0.000014*G103))+SIN(RADIANS(2*J103))*(0.019993-0.000101*G103)+SIN(RADIANS(3*J103))*0.000289</f>
        <v>1.89262590309234</v>
      </c>
      <c r="M103" s="1" t="n">
        <f aca="false">I103+L103</f>
        <v>22.5614010565278</v>
      </c>
      <c r="N103" s="1" t="n">
        <f aca="false">J103+L103</f>
        <v>9819.1721626066</v>
      </c>
      <c r="O103" s="1" t="n">
        <f aca="false">(1.000001018*(1-K103*K103))/(1+K103*COS(RADIANS(N103)))</f>
        <v>1.00239019055084</v>
      </c>
      <c r="P103" s="1" t="n">
        <f aca="false">M103-0.00569-0.00478*SIN(RADIANS(125.04-1934.136*G103))</f>
        <v>22.557594709214</v>
      </c>
      <c r="Q103" s="1" t="n">
        <f aca="false">23+(26+((21.448-G103*(46.815+G103*(0.00059-G103*0.001813))))/60)/60</f>
        <v>23.4358739029139</v>
      </c>
      <c r="R103" s="1" t="n">
        <f aca="false">Q103+0.00256*COS(RADIANS(125.04-1934.136*G103))</f>
        <v>23.4382267492518</v>
      </c>
      <c r="S103" s="1" t="n">
        <f aca="false">DEGREES(ATAN2(COS(RADIANS(P103)),COS(RADIANS(R103))*SIN(RADIANS(P103))))</f>
        <v>20.862721159495</v>
      </c>
      <c r="T103" s="1" t="n">
        <f aca="false">DEGREES(ASIN(SIN(RADIANS(R103))*SIN(RADIANS(P103))))</f>
        <v>8.7767915250078</v>
      </c>
      <c r="U103" s="1" t="n">
        <f aca="false">TAN(RADIANS(R103/2))*TAN(RADIANS(R103/2))</f>
        <v>0.0430305098575885</v>
      </c>
      <c r="V103" s="1" t="n">
        <f aca="false">4*DEGREES(U103*SIN(2*RADIANS(I103))-2*K103*SIN(RADIANS(J103))+4*K103*U103*SIN(RADIANS(J103))*COS(2*RADIANS(I103))-0.5*U103*U103*SIN(4*RADIANS(I103))-1.25*K103*K103*SIN(2*RADIANS(J103)))</f>
        <v>-0.778015399169931</v>
      </c>
      <c r="W103" s="1" t="n">
        <f aca="false">DEGREES(ACOS(COS(RADIANS(90.833))/(COS(RADIANS($B$2))*COS(RADIANS(T103)))-TAN(RADIANS($B$2))*TAN(RADIANS(T103))))</f>
        <v>102.651066695195</v>
      </c>
      <c r="X103" s="6" t="n">
        <f aca="false">(720-4*$B$3-V103+$B$4*60)/1440</f>
        <v>0.54577023291609</v>
      </c>
      <c r="Y103" s="6" t="n">
        <f aca="false">(X103*1440-W103*4)/1440</f>
        <v>0.260628380984992</v>
      </c>
      <c r="Z103" s="6" t="n">
        <f aca="false">(X103*1440+W103*4)/1440</f>
        <v>0.830912084847188</v>
      </c>
      <c r="AA103" s="1" t="n">
        <f aca="false">8*W103</f>
        <v>821.208533561562</v>
      </c>
      <c r="AB103" s="1" t="n">
        <f aca="false">MOD(E103*1440+V103+4*$B$3-60*$B$4,1440)</f>
        <v>654.09086460083</v>
      </c>
      <c r="AC103" s="1" t="n">
        <f aca="false">IF(AB103/4&lt;0,AB103/4+180,AB103/4-180)</f>
        <v>-16.4772838497925</v>
      </c>
      <c r="AD103" s="1" t="n">
        <f aca="false">DEGREES(ACOS(SIN(RADIANS($B$2))*SIN(RADIANS(T103))+COS(RADIANS($B$2))*COS(RADIANS(T103))*COS(RADIANS(AC103))))</f>
        <v>44.9730185094908</v>
      </c>
      <c r="AE103" s="1" t="n">
        <f aca="false">90-AD103</f>
        <v>45.0269814905092</v>
      </c>
      <c r="AF103" s="1" t="n">
        <f aca="false">IF(AE103&gt;85,0,IF(AE103&gt;5,58.1/TAN(RADIANS(AE103))-0.07/POWER(TAN(RADIANS(AE103)),3)+0.000086/POWER(TAN(RADIANS(AE103)),5),IF(AE103&gt;-0.575,1735+AE103*(-518.2+AE103*(103.4+AE103*(-12.79+AE103*0.711))),-20.772/TAN(RADIANS(AE103)))))/3600</f>
        <v>0.0161043301201873</v>
      </c>
      <c r="AG103" s="1" t="n">
        <f aca="false">AE103+AF103</f>
        <v>45.0430858206294</v>
      </c>
      <c r="AH103" s="1" t="n">
        <f aca="false">IF(AC103&gt;0,MOD(DEGREES(ACOS(((SIN(RADIANS($B$2))*COS(RADIANS(AD103)))-SIN(RADIANS(T103)))/(COS(RADIANS($B$2))*SIN(RADIANS(AD103)))))+180,360),MOD(540-DEGREES(ACOS(((SIN(RADIANS($B$2))*COS(RADIANS(AD103)))-SIN(RADIANS(T103)))/(COS(RADIANS($B$2))*SIN(RADIANS(AD103))))),360))</f>
        <v>156.633544412587</v>
      </c>
    </row>
    <row r="104" customFormat="false" ht="15" hidden="false" customHeight="false" outlineLevel="0" collapsed="false">
      <c r="D104" s="5" t="n">
        <f aca="false">D103+1</f>
        <v>46125</v>
      </c>
      <c r="E104" s="6" t="n">
        <f aca="false">$B$5</f>
        <v>0.5</v>
      </c>
      <c r="F104" s="7" t="n">
        <f aca="false">D104+2415018.5+E104-$B$4/24</f>
        <v>2461143.95833333</v>
      </c>
      <c r="G104" s="8" t="n">
        <f aca="false">(F104-2451545)/36525</f>
        <v>0.262805156285653</v>
      </c>
      <c r="I104" s="1" t="n">
        <f aca="false">MOD(280.46646+G104*(36000.76983+G104*0.0003032),360)</f>
        <v>21.6544225179623</v>
      </c>
      <c r="J104" s="1" t="n">
        <f aca="false">357.52911+G104*(35999.05029-0.0001537*G104)</f>
        <v>9818.26513698302</v>
      </c>
      <c r="K104" s="1" t="n">
        <f aca="false">0.016708634-G104*(0.000042037+0.0000001267*G104)</f>
        <v>0.0166975777089133</v>
      </c>
      <c r="L104" s="1" t="n">
        <f aca="false">SIN(RADIANS(J104))*(1.914602-G104*(0.004817+0.000014*G104))+SIN(RADIANS(2*J104))*(0.019993-0.000101*G104)+SIN(RADIANS(3*J104))*0.000289</f>
        <v>1.88751888431132</v>
      </c>
      <c r="M104" s="1" t="n">
        <f aca="false">I104+L104</f>
        <v>23.5419414022736</v>
      </c>
      <c r="N104" s="1" t="n">
        <f aca="false">J104+L104</f>
        <v>9820.15265586733</v>
      </c>
      <c r="O104" s="1" t="n">
        <f aca="false">(1.000001018*(1-K104*K104))/(1+K104*COS(RADIANS(N104)))</f>
        <v>1.00267338307086</v>
      </c>
      <c r="P104" s="1" t="n">
        <f aca="false">M104-0.00569-0.00478*SIN(RADIANS(125.04-1934.136*G104))</f>
        <v>23.5381391144316</v>
      </c>
      <c r="Q104" s="1" t="n">
        <f aca="false">23+(26+((21.448-G104*(46.815+G104*(0.00059-G104*0.001813))))/60)/60</f>
        <v>23.4358735468797</v>
      </c>
      <c r="R104" s="1" t="n">
        <f aca="false">Q104+0.00256*COS(RADIANS(125.04-1934.136*G104))</f>
        <v>23.4382254598456</v>
      </c>
      <c r="S104" s="1" t="n">
        <f aca="false">DEGREES(ATAN2(COS(RADIANS(P104)),COS(RADIANS(R104))*SIN(RADIANS(P104))))</f>
        <v>21.7847214775044</v>
      </c>
      <c r="T104" s="1" t="n">
        <f aca="false">DEGREES(ASIN(SIN(RADIANS(R104))*SIN(RADIANS(P104))))</f>
        <v>9.14010838578288</v>
      </c>
      <c r="U104" s="1" t="n">
        <f aca="false">TAN(RADIANS(R104/2))*TAN(RADIANS(R104/2))</f>
        <v>0.0430305049884471</v>
      </c>
      <c r="V104" s="1" t="n">
        <f aca="false">4*DEGREES(U104*SIN(2*RADIANS(I104))-2*K104*SIN(RADIANS(J104))+4*K104*U104*SIN(RADIANS(J104))*COS(2*RADIANS(I104))-0.5*U104*U104*SIN(4*RADIANS(I104))-1.25*K104*K104*SIN(2*RADIANS(J104)))</f>
        <v>-0.524321218288862</v>
      </c>
      <c r="W104" s="1" t="n">
        <f aca="false">DEGREES(ACOS(COS(RADIANS(90.833))/(COS(RADIANS($B$2))*COS(RADIANS(T104)))-TAN(RADIANS($B$2))*TAN(RADIANS(T104))))</f>
        <v>103.135628656863</v>
      </c>
      <c r="X104" s="6" t="n">
        <f aca="false">(720-4*$B$3-V104+$B$4*60)/1440</f>
        <v>0.545594056401589</v>
      </c>
      <c r="Y104" s="6" t="n">
        <f aca="false">(X104*1440-W104*4)/1440</f>
        <v>0.259106199021413</v>
      </c>
      <c r="Z104" s="6" t="n">
        <f aca="false">(X104*1440+W104*4)/1440</f>
        <v>0.832081913781766</v>
      </c>
      <c r="AA104" s="1" t="n">
        <f aca="false">8*W104</f>
        <v>825.085029254908</v>
      </c>
      <c r="AB104" s="1" t="n">
        <f aca="false">MOD(E104*1440+V104+4*$B$3-60*$B$4,1440)</f>
        <v>654.344558781711</v>
      </c>
      <c r="AC104" s="1" t="n">
        <f aca="false">IF(AB104/4&lt;0,AB104/4+180,AB104/4-180)</f>
        <v>-16.4138603045722</v>
      </c>
      <c r="AD104" s="1" t="n">
        <f aca="false">DEGREES(ACOS(SIN(RADIANS($B$2))*SIN(RADIANS(T104))+COS(RADIANS($B$2))*COS(RADIANS(T104))*COS(RADIANS(AC104))))</f>
        <v>44.605551812228</v>
      </c>
      <c r="AE104" s="1" t="n">
        <f aca="false">90-AD104</f>
        <v>45.394448187772</v>
      </c>
      <c r="AF104" s="1" t="n">
        <f aca="false">IF(AE104&gt;85,0,IF(AE104&gt;5,58.1/TAN(RADIANS(AE104))-0.07/POWER(TAN(RADIANS(AE104)),3)+0.000086/POWER(TAN(RADIANS(AE104)),5),IF(AE104&gt;-0.575,1735+AE104*(-518.2+AE104*(103.4+AE104*(-12.79+AE104*0.711))),-20.772/TAN(RADIANS(AE104)))))/3600</f>
        <v>0.015899555712332</v>
      </c>
      <c r="AG104" s="1" t="n">
        <f aca="false">AE104+AF104</f>
        <v>45.4103477434843</v>
      </c>
      <c r="AH104" s="1" t="n">
        <f aca="false">IF(AC104&gt;0,MOD(DEGREES(ACOS(((SIN(RADIANS($B$2))*COS(RADIANS(AD104)))-SIN(RADIANS(T104)))/(COS(RADIANS($B$2))*SIN(RADIANS(AD104)))))+180,360),MOD(540-DEGREES(ACOS(((SIN(RADIANS($B$2))*COS(RADIANS(AD104)))-SIN(RADIANS(T104)))/(COS(RADIANS($B$2))*SIN(RADIANS(AD104))))),360))</f>
        <v>156.59114193506</v>
      </c>
    </row>
    <row r="105" customFormat="false" ht="15" hidden="false" customHeight="false" outlineLevel="0" collapsed="false">
      <c r="D105" s="5" t="n">
        <f aca="false">D104+1</f>
        <v>46126</v>
      </c>
      <c r="E105" s="6" t="n">
        <f aca="false">$B$5</f>
        <v>0.5</v>
      </c>
      <c r="F105" s="7" t="n">
        <f aca="false">D105+2415018.5+E105-$B$4/24</f>
        <v>2461144.95833333</v>
      </c>
      <c r="G105" s="8" t="n">
        <f aca="false">(F105-2451545)/36525</f>
        <v>0.262832534793525</v>
      </c>
      <c r="I105" s="1" t="n">
        <f aca="false">MOD(280.46646+G105*(36000.76983+G105*0.0003032),360)</f>
        <v>22.6400698824909</v>
      </c>
      <c r="J105" s="1" t="n">
        <f aca="false">357.52911+G105*(35999.05029-0.0001537*G105)</f>
        <v>9819.25073726253</v>
      </c>
      <c r="K105" s="1" t="n">
        <f aca="false">0.016708634-G105*(0.000042037+0.0000001267*G105)</f>
        <v>0.0166975765561796</v>
      </c>
      <c r="L105" s="1" t="n">
        <f aca="false">SIN(RADIANS(J105))*(1.914602-G105*(0.004817+0.000014*G105))+SIN(RADIANS(2*J105))*(0.019993-0.000101*G105)+SIN(RADIANS(3*J105))*0.000289</f>
        <v>1.88185901198853</v>
      </c>
      <c r="M105" s="1" t="n">
        <f aca="false">I105+L105</f>
        <v>24.5219288944795</v>
      </c>
      <c r="N105" s="1" t="n">
        <f aca="false">J105+L105</f>
        <v>9821.13259627452</v>
      </c>
      <c r="O105" s="1" t="n">
        <f aca="false">(1.000001018*(1-K105*K105))/(1+K105*COS(RADIANS(N105)))</f>
        <v>1.00295570927727</v>
      </c>
      <c r="P105" s="1" t="n">
        <f aca="false">M105-0.00569-0.00478*SIN(RADIANS(125.04-1934.136*G105))</f>
        <v>24.5181306644968</v>
      </c>
      <c r="Q105" s="1" t="n">
        <f aca="false">23+(26+((21.448-G105*(46.815+G105*(0.00059-G105*0.001813))))/60)/60</f>
        <v>23.4358731908456</v>
      </c>
      <c r="R105" s="1" t="n">
        <f aca="false">Q105+0.00256*COS(RADIANS(125.04-1934.136*G105))</f>
        <v>23.4382241684304</v>
      </c>
      <c r="S105" s="1" t="n">
        <f aca="false">DEGREES(ATAN2(COS(RADIANS(P105)),COS(RADIANS(R105))*SIN(RADIANS(P105))))</f>
        <v>22.7080774837048</v>
      </c>
      <c r="T105" s="1" t="n">
        <f aca="false">DEGREES(ASIN(SIN(RADIANS(R105))*SIN(RADIANS(P105))))</f>
        <v>9.50089077071561</v>
      </c>
      <c r="U105" s="1" t="n">
        <f aca="false">TAN(RADIANS(R105/2))*TAN(RADIANS(R105/2))</f>
        <v>0.0430305001117197</v>
      </c>
      <c r="V105" s="1" t="n">
        <f aca="false">4*DEGREES(U105*SIN(2*RADIANS(I105))-2*K105*SIN(RADIANS(J105))+4*K105*U105*SIN(RADIANS(J105))*COS(2*RADIANS(I105))-0.5*U105*U105*SIN(4*RADIANS(I105))-1.25*K105*K105*SIN(2*RADIANS(J105)))</f>
        <v>-0.276041819334096</v>
      </c>
      <c r="W105" s="1" t="n">
        <f aca="false">DEGREES(ACOS(COS(RADIANS(90.833))/(COS(RADIANS($B$2))*COS(RADIANS(T105)))-TAN(RADIANS($B$2))*TAN(RADIANS(T105))))</f>
        <v>103.618796493931</v>
      </c>
      <c r="X105" s="6" t="n">
        <f aca="false">(720-4*$B$3-V105+$B$4*60)/1440</f>
        <v>0.545421640152315</v>
      </c>
      <c r="Y105" s="6" t="n">
        <f aca="false">(X105*1440-W105*4)/1440</f>
        <v>0.257591649891397</v>
      </c>
      <c r="Z105" s="6" t="n">
        <f aca="false">(X105*1440+W105*4)/1440</f>
        <v>0.833251630413234</v>
      </c>
      <c r="AA105" s="1" t="n">
        <f aca="false">8*W105</f>
        <v>828.950371951445</v>
      </c>
      <c r="AB105" s="1" t="n">
        <f aca="false">MOD(E105*1440+V105+4*$B$3-60*$B$4,1440)</f>
        <v>654.592838180666</v>
      </c>
      <c r="AC105" s="1" t="n">
        <f aca="false">IF(AB105/4&lt;0,AB105/4+180,AB105/4-180)</f>
        <v>-16.3517904548335</v>
      </c>
      <c r="AD105" s="1" t="n">
        <f aca="false">DEGREES(ACOS(SIN(RADIANS($B$2))*SIN(RADIANS(T105))+COS(RADIANS($B$2))*COS(RADIANS(T105))*COS(RADIANS(AC105))))</f>
        <v>44.240910251165</v>
      </c>
      <c r="AE105" s="1" t="n">
        <f aca="false">90-AD105</f>
        <v>45.759089748835</v>
      </c>
      <c r="AF105" s="1" t="n">
        <f aca="false">IF(AE105&gt;85,0,IF(AE105&gt;5,58.1/TAN(RADIANS(AE105))-0.07/POWER(TAN(RADIANS(AE105)),3)+0.000086/POWER(TAN(RADIANS(AE105)),5),IF(AE105&gt;-0.575,1735+AE105*(-518.2+AE105*(103.4+AE105*(-12.79+AE105*0.711))),-20.772/TAN(RADIANS(AE105)))))/3600</f>
        <v>0.0156988826361037</v>
      </c>
      <c r="AG105" s="1" t="n">
        <f aca="false">AE105+AF105</f>
        <v>45.7747886314711</v>
      </c>
      <c r="AH105" s="1" t="n">
        <f aca="false">IF(AC105&gt;0,MOD(DEGREES(ACOS(((SIN(RADIANS($B$2))*COS(RADIANS(AD105)))-SIN(RADIANS(T105)))/(COS(RADIANS($B$2))*SIN(RADIANS(AD105)))))+180,360),MOD(540-DEGREES(ACOS(((SIN(RADIANS($B$2))*COS(RADIANS(AD105)))-SIN(RADIANS(T105)))/(COS(RADIANS($B$2))*SIN(RADIANS(AD105))))),360))</f>
        <v>156.547059458906</v>
      </c>
    </row>
    <row r="106" customFormat="false" ht="15" hidden="false" customHeight="false" outlineLevel="0" collapsed="false">
      <c r="D106" s="5" t="n">
        <f aca="false">D105+1</f>
        <v>46127</v>
      </c>
      <c r="E106" s="6" t="n">
        <f aca="false">$B$5</f>
        <v>0.5</v>
      </c>
      <c r="F106" s="7" t="n">
        <f aca="false">D106+2415018.5+E106-$B$4/24</f>
        <v>2461145.95833333</v>
      </c>
      <c r="G106" s="8" t="n">
        <f aca="false">(F106-2451545)/36525</f>
        <v>0.262859913301396</v>
      </c>
      <c r="I106" s="1" t="n">
        <f aca="false">MOD(280.46646+G106*(36000.76983+G106*0.0003032),360)</f>
        <v>23.6257172470141</v>
      </c>
      <c r="J106" s="1" t="n">
        <f aca="false">357.52911+G106*(35999.05029-0.0001537*G106)</f>
        <v>9820.23633754204</v>
      </c>
      <c r="K106" s="1" t="n">
        <f aca="false">0.016708634-G106*(0.000042037+0.0000001267*G106)</f>
        <v>0.0166975754034457</v>
      </c>
      <c r="L106" s="1" t="n">
        <f aca="false">SIN(RADIANS(J106))*(1.914602-G106*(0.004817+0.000014*G106))+SIN(RADIANS(2*J106))*(0.019993-0.000101*G106)+SIN(RADIANS(3*J106))*0.000289</f>
        <v>1.87564852675917</v>
      </c>
      <c r="M106" s="1" t="n">
        <f aca="false">I106+L106</f>
        <v>25.5013657737733</v>
      </c>
      <c r="N106" s="1" t="n">
        <f aca="false">J106+L106</f>
        <v>9822.1119860688</v>
      </c>
      <c r="O106" s="1" t="n">
        <f aca="false">(1.000001018*(1-K106*K106))/(1+K106*COS(RADIANS(N106)))</f>
        <v>1.00323708709748</v>
      </c>
      <c r="P106" s="1" t="n">
        <f aca="false">M106-0.00569-0.00478*SIN(RADIANS(125.04-1934.136*G106))</f>
        <v>25.497571600034</v>
      </c>
      <c r="Q106" s="1" t="n">
        <f aca="false">23+(26+((21.448-G106*(46.815+G106*(0.00059-G106*0.001813))))/60)/60</f>
        <v>23.4358728348114</v>
      </c>
      <c r="R106" s="1" t="n">
        <f aca="false">Q106+0.00256*COS(RADIANS(125.04-1934.136*G106))</f>
        <v>23.438222875007</v>
      </c>
      <c r="S106" s="1" t="n">
        <f aca="false">DEGREES(ATAN2(COS(RADIANS(P106)),COS(RADIANS(R106))*SIN(RADIANS(P106))))</f>
        <v>23.6328546177359</v>
      </c>
      <c r="T106" s="1" t="n">
        <f aca="false">DEGREES(ASIN(SIN(RADIANS(R106))*SIN(RADIANS(P106))))</f>
        <v>9.85904490628549</v>
      </c>
      <c r="U106" s="1" t="n">
        <f aca="false">TAN(RADIANS(R106/2))*TAN(RADIANS(R106/2))</f>
        <v>0.0430304952274093</v>
      </c>
      <c r="V106" s="1" t="n">
        <f aca="false">4*DEGREES(U106*SIN(2*RADIANS(I106))-2*K106*SIN(RADIANS(J106))+4*K106*U106*SIN(RADIANS(J106))*COS(2*RADIANS(I106))-0.5*U106*U106*SIN(4*RADIANS(I106))-1.25*K106*K106*SIN(2*RADIANS(J106)))</f>
        <v>-0.0334348337647302</v>
      </c>
      <c r="W106" s="1" t="n">
        <f aca="false">DEGREES(ACOS(COS(RADIANS(90.833))/(COS(RADIANS($B$2))*COS(RADIANS(T106)))-TAN(RADIANS($B$2))*TAN(RADIANS(T106))))</f>
        <v>104.100489295488</v>
      </c>
      <c r="X106" s="6" t="n">
        <f aca="false">(720-4*$B$3-V106+$B$4*60)/1440</f>
        <v>0.545253163079003</v>
      </c>
      <c r="Y106" s="6" t="n">
        <f aca="false">(X106*1440-W106*4)/1440</f>
        <v>0.256085137258204</v>
      </c>
      <c r="Z106" s="6" t="n">
        <f aca="false">(X106*1440+W106*4)/1440</f>
        <v>0.834421188899803</v>
      </c>
      <c r="AA106" s="1" t="n">
        <f aca="false">8*W106</f>
        <v>832.803914363903</v>
      </c>
      <c r="AB106" s="1" t="n">
        <f aca="false">MOD(E106*1440+V106+4*$B$3-60*$B$4,1440)</f>
        <v>654.835445166235</v>
      </c>
      <c r="AC106" s="1" t="n">
        <f aca="false">IF(AB106/4&lt;0,AB106/4+180,AB106/4-180)</f>
        <v>-16.2911387084412</v>
      </c>
      <c r="AD106" s="1" t="n">
        <f aca="false">DEGREES(ACOS(SIN(RADIANS($B$2))*SIN(RADIANS(T106))+COS(RADIANS($B$2))*COS(RADIANS(T106))*COS(RADIANS(AC106))))</f>
        <v>43.8792024155941</v>
      </c>
      <c r="AE106" s="1" t="n">
        <f aca="false">90-AD106</f>
        <v>46.1207975844059</v>
      </c>
      <c r="AF106" s="1" t="n">
        <f aca="false">IF(AE106&gt;85,0,IF(AE106&gt;5,58.1/TAN(RADIANS(AE106))-0.07/POWER(TAN(RADIANS(AE106)),3)+0.000086/POWER(TAN(RADIANS(AE106)),5),IF(AE106&gt;-0.575,1735+AE106*(-518.2+AE106*(103.4+AE106*(-12.79+AE106*0.711))),-20.772/TAN(RADIANS(AE106)))))/3600</f>
        <v>0.0155022495522835</v>
      </c>
      <c r="AG106" s="1" t="n">
        <f aca="false">AE106+AF106</f>
        <v>46.1362998339582</v>
      </c>
      <c r="AH106" s="1" t="n">
        <f aca="false">IF(AC106&gt;0,MOD(DEGREES(ACOS(((SIN(RADIANS($B$2))*COS(RADIANS(AD106)))-SIN(RADIANS(T106)))/(COS(RADIANS($B$2))*SIN(RADIANS(AD106)))))+180,360),MOD(540-DEGREES(ACOS(((SIN(RADIANS($B$2))*COS(RADIANS(AD106)))-SIN(RADIANS(T106)))/(COS(RADIANS($B$2))*SIN(RADIANS(AD106))))),360))</f>
        <v>156.501213351006</v>
      </c>
    </row>
    <row r="107" customFormat="false" ht="15" hidden="false" customHeight="false" outlineLevel="0" collapsed="false">
      <c r="D107" s="5" t="n">
        <f aca="false">D106+1</f>
        <v>46128</v>
      </c>
      <c r="E107" s="6" t="n">
        <f aca="false">$B$5</f>
        <v>0.5</v>
      </c>
      <c r="F107" s="7" t="n">
        <f aca="false">D107+2415018.5+E107-$B$4/24</f>
        <v>2461146.95833333</v>
      </c>
      <c r="G107" s="8" t="n">
        <f aca="false">(F107-2451545)/36525</f>
        <v>0.262887291809267</v>
      </c>
      <c r="I107" s="1" t="n">
        <f aca="false">MOD(280.46646+G107*(36000.76983+G107*0.0003032),360)</f>
        <v>24.6113646115446</v>
      </c>
      <c r="J107" s="1" t="n">
        <f aca="false">357.52911+G107*(35999.05029-0.0001537*G107)</f>
        <v>9821.22193782155</v>
      </c>
      <c r="K107" s="1" t="n">
        <f aca="false">0.016708634-G107*(0.000042037+0.0000001267*G107)</f>
        <v>0.0166975742507117</v>
      </c>
      <c r="L107" s="1" t="n">
        <f aca="false">SIN(RADIANS(J107))*(1.914602-G107*(0.004817+0.000014*G107))+SIN(RADIANS(2*J107))*(0.019993-0.000101*G107)+SIN(RADIANS(3*J107))*0.000289</f>
        <v>1.86888982391684</v>
      </c>
      <c r="M107" s="1" t="n">
        <f aca="false">I107+L107</f>
        <v>26.4802544354614</v>
      </c>
      <c r="N107" s="1" t="n">
        <f aca="false">J107+L107</f>
        <v>9823.09082764547</v>
      </c>
      <c r="O107" s="1" t="n">
        <f aca="false">(1.000001018*(1-K107*K107))/(1+K107*COS(RADIANS(N107)))</f>
        <v>1.00351743487284</v>
      </c>
      <c r="P107" s="1" t="n">
        <f aca="false">M107-0.00569-0.00478*SIN(RADIANS(125.04-1934.136*G107))</f>
        <v>26.4764643163462</v>
      </c>
      <c r="Q107" s="1" t="n">
        <f aca="false">23+(26+((21.448-G107*(46.815+G107*(0.00059-G107*0.001813))))/60)/60</f>
        <v>23.4358724787772</v>
      </c>
      <c r="R107" s="1" t="n">
        <f aca="false">Q107+0.00256*COS(RADIANS(125.04-1934.136*G107))</f>
        <v>23.4382215795763</v>
      </c>
      <c r="S107" s="1" t="n">
        <f aca="false">DEGREES(ATAN2(COS(RADIANS(P107)),COS(RADIANS(R107))*SIN(RADIANS(P107))))</f>
        <v>24.5591167711616</v>
      </c>
      <c r="T107" s="1" t="n">
        <f aca="false">DEGREES(ASIN(SIN(RADIANS(R107))*SIN(RADIANS(P107))))</f>
        <v>10.2144772524943</v>
      </c>
      <c r="U107" s="1" t="n">
        <f aca="false">TAN(RADIANS(R107/2))*TAN(RADIANS(R107/2))</f>
        <v>0.0430304903355188</v>
      </c>
      <c r="V107" s="1" t="n">
        <f aca="false">4*DEGREES(U107*SIN(2*RADIANS(I107))-2*K107*SIN(RADIANS(J107))+4*K107*U107*SIN(RADIANS(J107))*COS(2*RADIANS(I107))-0.5*U107*U107*SIN(4*RADIANS(I107))-1.25*K107*K107*SIN(2*RADIANS(J107)))</f>
        <v>0.203247923543655</v>
      </c>
      <c r="W107" s="1" t="n">
        <f aca="false">DEGREES(ACOS(COS(RADIANS(90.833))/(COS(RADIANS($B$2))*COS(RADIANS(T107)))-TAN(RADIANS($B$2))*TAN(RADIANS(T107))))</f>
        <v>104.580622708657</v>
      </c>
      <c r="X107" s="6" t="n">
        <f aca="false">(720-4*$B$3-V107+$B$4*60)/1440</f>
        <v>0.545088800053095</v>
      </c>
      <c r="Y107" s="6" t="n">
        <f aca="false">(X107*1440-W107*4)/1440</f>
        <v>0.254587070306826</v>
      </c>
      <c r="Z107" s="6" t="n">
        <f aca="false">(X107*1440+W107*4)/1440</f>
        <v>0.835590529799364</v>
      </c>
      <c r="AA107" s="1" t="n">
        <f aca="false">8*W107</f>
        <v>836.644981669255</v>
      </c>
      <c r="AB107" s="1" t="n">
        <f aca="false">MOD(E107*1440+V107+4*$B$3-60*$B$4,1440)</f>
        <v>655.072127923544</v>
      </c>
      <c r="AC107" s="1" t="n">
        <f aca="false">IF(AB107/4&lt;0,AB107/4+180,AB107/4-180)</f>
        <v>-16.2319680191141</v>
      </c>
      <c r="AD107" s="1" t="n">
        <f aca="false">DEGREES(ACOS(SIN(RADIANS($B$2))*SIN(RADIANS(T107))+COS(RADIANS($B$2))*COS(RADIANS(T107))*COS(RADIANS(AC107))))</f>
        <v>43.5205363938191</v>
      </c>
      <c r="AE107" s="1" t="n">
        <f aca="false">90-AD107</f>
        <v>46.4794636061809</v>
      </c>
      <c r="AF107" s="1" t="n">
        <f aca="false">IF(AE107&gt;85,0,IF(AE107&gt;5,58.1/TAN(RADIANS(AE107))-0.07/POWER(TAN(RADIANS(AE107)),3)+0.000086/POWER(TAN(RADIANS(AE107)),5),IF(AE107&gt;-0.575,1735+AE107*(-518.2+AE107*(103.4+AE107*(-12.79+AE107*0.711))),-20.772/TAN(RADIANS(AE107)))))/3600</f>
        <v>0.0153095972165565</v>
      </c>
      <c r="AG107" s="1" t="n">
        <f aca="false">AE107+AF107</f>
        <v>46.4947732033974</v>
      </c>
      <c r="AH107" s="1" t="n">
        <f aca="false">IF(AC107&gt;0,MOD(DEGREES(ACOS(((SIN(RADIANS($B$2))*COS(RADIANS(AD107)))-SIN(RADIANS(T107)))/(COS(RADIANS($B$2))*SIN(RADIANS(AD107)))))+180,360),MOD(540-DEGREES(ACOS(((SIN(RADIANS($B$2))*COS(RADIANS(AD107)))-SIN(RADIANS(T107)))/(COS(RADIANS($B$2))*SIN(RADIANS(AD107))))),360))</f>
        <v>156.453521353424</v>
      </c>
    </row>
    <row r="108" customFormat="false" ht="15" hidden="false" customHeight="false" outlineLevel="0" collapsed="false">
      <c r="D108" s="5" t="n">
        <f aca="false">D107+1</f>
        <v>46129</v>
      </c>
      <c r="E108" s="6" t="n">
        <f aca="false">$B$5</f>
        <v>0.5</v>
      </c>
      <c r="F108" s="7" t="n">
        <f aca="false">D108+2415018.5+E108-$B$4/24</f>
        <v>2461147.95833333</v>
      </c>
      <c r="G108" s="8" t="n">
        <f aca="false">(F108-2451545)/36525</f>
        <v>0.262914670317139</v>
      </c>
      <c r="I108" s="1" t="n">
        <f aca="false">MOD(280.46646+G108*(36000.76983+G108*0.0003032),360)</f>
        <v>25.5970119760732</v>
      </c>
      <c r="J108" s="1" t="n">
        <f aca="false">357.52911+G108*(35999.05029-0.0001537*G108)</f>
        <v>9822.20753810107</v>
      </c>
      <c r="K108" s="1" t="n">
        <f aca="false">0.016708634-G108*(0.000042037+0.0000001267*G108)</f>
        <v>0.0166975730979774</v>
      </c>
      <c r="L108" s="1" t="n">
        <f aca="false">SIN(RADIANS(J108))*(1.914602-G108*(0.004817+0.000014*G108))+SIN(RADIANS(2*J108))*(0.019993-0.000101*G108)+SIN(RADIANS(3*J108))*0.000289</f>
        <v>1.86158545207045</v>
      </c>
      <c r="M108" s="1" t="n">
        <f aca="false">I108+L108</f>
        <v>27.4585974281436</v>
      </c>
      <c r="N108" s="1" t="n">
        <f aca="false">J108+L108</f>
        <v>9824.06912355314</v>
      </c>
      <c r="O108" s="1" t="n">
        <f aca="false">(1.000001018*(1-K108*K108))/(1+K108*COS(RADIANS(N108)))</f>
        <v>1.00379667138063</v>
      </c>
      <c r="P108" s="1" t="n">
        <f aca="false">M108-0.00569-0.00478*SIN(RADIANS(125.04-1934.136*G108))</f>
        <v>27.4548113620297</v>
      </c>
      <c r="Q108" s="1" t="n">
        <f aca="false">23+(26+((21.448-G108*(46.815+G108*(0.00059-G108*0.001813))))/60)/60</f>
        <v>23.435872122743</v>
      </c>
      <c r="R108" s="1" t="n">
        <f aca="false">Q108+0.00256*COS(RADIANS(125.04-1934.136*G108))</f>
        <v>23.438220282139</v>
      </c>
      <c r="S108" s="1" t="n">
        <f aca="false">DEGREES(ATAN2(COS(RADIANS(P108)),COS(RADIANS(R108))*SIN(RADIANS(P108))))</f>
        <v>25.4869262231959</v>
      </c>
      <c r="T108" s="1" t="n">
        <f aca="false">DEGREES(ASIN(SIN(RADIANS(R108))*SIN(RADIANS(P108))))</f>
        <v>10.5670945074445</v>
      </c>
      <c r="U108" s="1" t="n">
        <f aca="false">TAN(RADIANS(R108/2))*TAN(RADIANS(R108/2))</f>
        <v>0.0430304854360515</v>
      </c>
      <c r="V108" s="1" t="n">
        <f aca="false">4*DEGREES(U108*SIN(2*RADIANS(I108))-2*K108*SIN(RADIANS(J108))+4*K108*U108*SIN(RADIANS(J108))*COS(2*RADIANS(I108))-0.5*U108*U108*SIN(4*RADIANS(I108))-1.25*K108*K108*SIN(2*RADIANS(J108)))</f>
        <v>0.433760702714521</v>
      </c>
      <c r="W108" s="1" t="n">
        <f aca="false">DEGREES(ACOS(COS(RADIANS(90.833))/(COS(RADIANS($B$2))*COS(RADIANS(T108)))-TAN(RADIANS($B$2))*TAN(RADIANS(T108))))</f>
        <v>105.059108799486</v>
      </c>
      <c r="X108" s="6" t="n">
        <f aca="false">(720-4*$B$3-V108+$B$4*60)/1440</f>
        <v>0.544928721734226</v>
      </c>
      <c r="Y108" s="6" t="n">
        <f aca="false">(X108*1440-W108*4)/1440</f>
        <v>0.253097863957875</v>
      </c>
      <c r="Z108" s="6" t="n">
        <f aca="false">(X108*1440+W108*4)/1440</f>
        <v>0.836759579510577</v>
      </c>
      <c r="AA108" s="1" t="n">
        <f aca="false">8*W108</f>
        <v>840.472870395891</v>
      </c>
      <c r="AB108" s="1" t="n">
        <f aca="false">MOD(E108*1440+V108+4*$B$3-60*$B$4,1440)</f>
        <v>655.302640702715</v>
      </c>
      <c r="AC108" s="1" t="n">
        <f aca="false">IF(AB108/4&lt;0,AB108/4+180,AB108/4-180)</f>
        <v>-16.1743398243214</v>
      </c>
      <c r="AD108" s="1" t="n">
        <f aca="false">DEGREES(ACOS(SIN(RADIANS($B$2))*SIN(RADIANS(T108))+COS(RADIANS($B$2))*COS(RADIANS(T108))*COS(RADIANS(AC108))))</f>
        <v>43.1650197560876</v>
      </c>
      <c r="AE108" s="1" t="n">
        <f aca="false">90-AD108</f>
        <v>46.8349802439124</v>
      </c>
      <c r="AF108" s="1" t="n">
        <f aca="false">IF(AE108&gt;85,0,IF(AE108&gt;5,58.1/TAN(RADIANS(AE108))-0.07/POWER(TAN(RADIANS(AE108)),3)+0.000086/POWER(TAN(RADIANS(AE108)),5),IF(AE108&gt;-0.575,1735+AE108*(-518.2+AE108*(103.4+AE108*(-12.79+AE108*0.711))),-20.772/TAN(RADIANS(AE108)))))/3600</f>
        <v>0.0151208684426086</v>
      </c>
      <c r="AG108" s="1" t="n">
        <f aca="false">AE108+AF108</f>
        <v>46.8501011123551</v>
      </c>
      <c r="AH108" s="1" t="n">
        <f aca="false">IF(AC108&gt;0,MOD(DEGREES(ACOS(((SIN(RADIANS($B$2))*COS(RADIANS(AD108)))-SIN(RADIANS(T108)))/(COS(RADIANS($B$2))*SIN(RADIANS(AD108)))))+180,360),MOD(540-DEGREES(ACOS(((SIN(RADIANS($B$2))*COS(RADIANS(AD108)))-SIN(RADIANS(T108)))/(COS(RADIANS($B$2))*SIN(RADIANS(AD108))))),360))</f>
        <v>156.403902783103</v>
      </c>
    </row>
    <row r="109" customFormat="false" ht="15" hidden="false" customHeight="false" outlineLevel="0" collapsed="false">
      <c r="D109" s="5" t="n">
        <f aca="false">D108+1</f>
        <v>46130</v>
      </c>
      <c r="E109" s="6" t="n">
        <f aca="false">$B$5</f>
        <v>0.5</v>
      </c>
      <c r="F109" s="7" t="n">
        <f aca="false">D109+2415018.5+E109-$B$4/24</f>
        <v>2461148.95833333</v>
      </c>
      <c r="G109" s="8" t="n">
        <f aca="false">(F109-2451545)/36525</f>
        <v>0.26294204882501</v>
      </c>
      <c r="I109" s="1" t="n">
        <f aca="false">MOD(280.46646+G109*(36000.76983+G109*0.0003032),360)</f>
        <v>26.5826593406036</v>
      </c>
      <c r="J109" s="1" t="n">
        <f aca="false">357.52911+G109*(35999.05029-0.0001537*G109)</f>
        <v>9823.19313838058</v>
      </c>
      <c r="K109" s="1" t="n">
        <f aca="false">0.016708634-G109*(0.000042037+0.0000001267*G109)</f>
        <v>0.0166975719452429</v>
      </c>
      <c r="L109" s="1" t="n">
        <f aca="false">SIN(RADIANS(J109))*(1.914602-G109*(0.004817+0.000014*G109))+SIN(RADIANS(2*J109))*(0.019993-0.000101*G109)+SIN(RADIANS(3*J109))*0.000289</f>
        <v>1.85373811176863</v>
      </c>
      <c r="M109" s="1" t="n">
        <f aca="false">I109+L109</f>
        <v>28.4363974523723</v>
      </c>
      <c r="N109" s="1" t="n">
        <f aca="false">J109+L109</f>
        <v>9825.04687649235</v>
      </c>
      <c r="O109" s="1" t="n">
        <f aca="false">(1.000001018*(1-K109*K109))/(1+K109*COS(RADIANS(N109)))</f>
        <v>1.00407471585576</v>
      </c>
      <c r="P109" s="1" t="n">
        <f aca="false">M109-0.00569-0.00478*SIN(RADIANS(125.04-1934.136*G109))</f>
        <v>28.4326154376332</v>
      </c>
      <c r="Q109" s="1" t="n">
        <f aca="false">23+(26+((21.448-G109*(46.815+G109*(0.00059-G109*0.001813))))/60)/60</f>
        <v>23.4358717667088</v>
      </c>
      <c r="R109" s="1" t="n">
        <f aca="false">Q109+0.00256*COS(RADIANS(125.04-1934.136*G109))</f>
        <v>23.438218982696</v>
      </c>
      <c r="S109" s="1" t="n">
        <f aca="false">DEGREES(ATAN2(COS(RADIANS(P109)),COS(RADIANS(R109))*SIN(RADIANS(P109))))</f>
        <v>26.4163435757888</v>
      </c>
      <c r="T109" s="1" t="n">
        <f aca="false">DEGREES(ASIN(SIN(RADIANS(R109))*SIN(RADIANS(P109))))</f>
        <v>10.9168036133523</v>
      </c>
      <c r="U109" s="1" t="n">
        <f aca="false">TAN(RADIANS(R109/2))*TAN(RADIANS(R109/2))</f>
        <v>0.0430304805290101</v>
      </c>
      <c r="V109" s="1" t="n">
        <f aca="false">4*DEGREES(U109*SIN(2*RADIANS(I109))-2*K109*SIN(RADIANS(J109))+4*K109*U109*SIN(RADIANS(J109))*COS(2*RADIANS(I109))-0.5*U109*U109*SIN(4*RADIANS(I109))-1.25*K109*K109*SIN(2*RADIANS(J109)))</f>
        <v>0.657864074522658</v>
      </c>
      <c r="W109" s="1" t="n">
        <f aca="false">DEGREES(ACOS(COS(RADIANS(90.833))/(COS(RADIANS($B$2))*COS(RADIANS(T109)))-TAN(RADIANS($B$2))*TAN(RADIANS(T109))))</f>
        <v>105.535855915938</v>
      </c>
      <c r="X109" s="6" t="n">
        <f aca="false">(720-4*$B$3-V109+$B$4*60)/1440</f>
        <v>0.544773094392693</v>
      </c>
      <c r="Y109" s="6" t="n">
        <f aca="false">(X109*1440-W109*4)/1440</f>
        <v>0.251617939070643</v>
      </c>
      <c r="Z109" s="6" t="n">
        <f aca="false">(X109*1440+W109*4)/1440</f>
        <v>0.837928249714742</v>
      </c>
      <c r="AA109" s="1" t="n">
        <f aca="false">8*W109</f>
        <v>844.286847327503</v>
      </c>
      <c r="AB109" s="1" t="n">
        <f aca="false">MOD(E109*1440+V109+4*$B$3-60*$B$4,1440)</f>
        <v>655.526744074523</v>
      </c>
      <c r="AC109" s="1" t="n">
        <f aca="false">IF(AB109/4&lt;0,AB109/4+180,AB109/4-180)</f>
        <v>-16.1183139813693</v>
      </c>
      <c r="AD109" s="1" t="n">
        <f aca="false">DEGREES(ACOS(SIN(RADIANS($B$2))*SIN(RADIANS(T109))+COS(RADIANS($B$2))*COS(RADIANS(T109))*COS(RADIANS(AC109))))</f>
        <v>42.8127595353994</v>
      </c>
      <c r="AE109" s="1" t="n">
        <f aca="false">90-AD109</f>
        <v>47.1872404646006</v>
      </c>
      <c r="AF109" s="1" t="n">
        <f aca="false">IF(AE109&gt;85,0,IF(AE109&gt;5,58.1/TAN(RADIANS(AE109))-0.07/POWER(TAN(RADIANS(AE109)),3)+0.000086/POWER(TAN(RADIANS(AE109)),5),IF(AE109&gt;-0.575,1735+AE109*(-518.2+AE109*(103.4+AE109*(-12.79+AE109*0.711))),-20.772/TAN(RADIANS(AE109)))))/3600</f>
        <v>0.0149360080638701</v>
      </c>
      <c r="AG109" s="1" t="n">
        <f aca="false">AE109+AF109</f>
        <v>47.2021764726645</v>
      </c>
      <c r="AH109" s="1" t="n">
        <f aca="false">IF(AC109&gt;0,MOD(DEGREES(ACOS(((SIN(RADIANS($B$2))*COS(RADIANS(AD109)))-SIN(RADIANS(T109)))/(COS(RADIANS($B$2))*SIN(RADIANS(AD109)))))+180,360),MOD(540-DEGREES(ACOS(((SIN(RADIANS($B$2))*COS(RADIANS(AD109)))-SIN(RADIANS(T109)))/(COS(RADIANS($B$2))*SIN(RADIANS(AD109))))),360))</f>
        <v>156.352278741494</v>
      </c>
    </row>
    <row r="110" customFormat="false" ht="15" hidden="false" customHeight="false" outlineLevel="0" collapsed="false">
      <c r="D110" s="5" t="n">
        <f aca="false">D109+1</f>
        <v>46131</v>
      </c>
      <c r="E110" s="6" t="n">
        <f aca="false">$B$5</f>
        <v>0.5</v>
      </c>
      <c r="F110" s="7" t="n">
        <f aca="false">D110+2415018.5+E110-$B$4/24</f>
        <v>2461149.95833333</v>
      </c>
      <c r="G110" s="8" t="n">
        <f aca="false">(F110-2451545)/36525</f>
        <v>0.262969427332881</v>
      </c>
      <c r="I110" s="1" t="n">
        <f aca="false">MOD(280.46646+G110*(36000.76983+G110*0.0003032),360)</f>
        <v>27.5683067051323</v>
      </c>
      <c r="J110" s="1" t="n">
        <f aca="false">357.52911+G110*(35999.05029-0.0001537*G110)</f>
        <v>9824.17873866009</v>
      </c>
      <c r="K110" s="1" t="n">
        <f aca="false">0.016708634-G110*(0.000042037+0.0000001267*G110)</f>
        <v>0.0166975707925083</v>
      </c>
      <c r="L110" s="1" t="n">
        <f aca="false">SIN(RADIANS(J110))*(1.914602-G110*(0.004817+0.000014*G110))+SIN(RADIANS(2*J110))*(0.019993-0.000101*G110)+SIN(RADIANS(3*J110))*0.000289</f>
        <v>1.84535065409251</v>
      </c>
      <c r="M110" s="1" t="n">
        <f aca="false">I110+L110</f>
        <v>29.4136573592248</v>
      </c>
      <c r="N110" s="1" t="n">
        <f aca="false">J110+L110</f>
        <v>9826.02408931418</v>
      </c>
      <c r="O110" s="1" t="n">
        <f aca="false">(1.000001018*(1-K110*K110))/(1+K110*COS(RADIANS(N110)))</f>
        <v>1.0043514880123</v>
      </c>
      <c r="P110" s="1" t="n">
        <f aca="false">M110-0.00569-0.00478*SIN(RADIANS(125.04-1934.136*G110))</f>
        <v>29.4098793942309</v>
      </c>
      <c r="Q110" s="1" t="n">
        <f aca="false">23+(26+((21.448-G110*(46.815+G110*(0.00059-G110*0.001813))))/60)/60</f>
        <v>23.4358714106747</v>
      </c>
      <c r="R110" s="1" t="n">
        <f aca="false">Q110+0.00256*COS(RADIANS(125.04-1934.136*G110))</f>
        <v>23.4382176812481</v>
      </c>
      <c r="S110" s="1" t="n">
        <f aca="false">DEGREES(ATAN2(COS(RADIANS(P110)),COS(RADIANS(R110))*SIN(RADIANS(P110))))</f>
        <v>27.3474276879874</v>
      </c>
      <c r="T110" s="1" t="n">
        <f aca="false">DEGREES(ASIN(SIN(RADIANS(R110))*SIN(RADIANS(P110))))</f>
        <v>11.2635117639977</v>
      </c>
      <c r="U110" s="1" t="n">
        <f aca="false">TAN(RADIANS(R110/2))*TAN(RADIANS(R110/2))</f>
        <v>0.0430304756143979</v>
      </c>
      <c r="V110" s="1" t="n">
        <f aca="false">4*DEGREES(U110*SIN(2*RADIANS(I110))-2*K110*SIN(RADIANS(J110))+4*K110*U110*SIN(RADIANS(J110))*COS(2*RADIANS(I110))-0.5*U110*U110*SIN(4*RADIANS(I110))-1.25*K110*K110*SIN(2*RADIANS(J110)))</f>
        <v>0.875325192975732</v>
      </c>
      <c r="W110" s="1" t="n">
        <f aca="false">DEGREES(ACOS(COS(RADIANS(90.833))/(COS(RADIANS($B$2))*COS(RADIANS(T110)))-TAN(RADIANS($B$2))*TAN(RADIANS(T110))))</f>
        <v>106.010768553265</v>
      </c>
      <c r="X110" s="6" t="n">
        <f aca="false">(720-4*$B$3-V110+$B$4*60)/1440</f>
        <v>0.5446220797271</v>
      </c>
      <c r="Y110" s="6" t="n">
        <f aca="false">(X110*1440-W110*4)/1440</f>
        <v>0.250147722634697</v>
      </c>
      <c r="Z110" s="6" t="n">
        <f aca="false">(X110*1440+W110*4)/1440</f>
        <v>0.839096436819504</v>
      </c>
      <c r="AA110" s="1" t="n">
        <f aca="false">8*W110</f>
        <v>848.086148426122</v>
      </c>
      <c r="AB110" s="1" t="n">
        <f aca="false">MOD(E110*1440+V110+4*$B$3-60*$B$4,1440)</f>
        <v>655.744205192976</v>
      </c>
      <c r="AC110" s="1" t="n">
        <f aca="false">IF(AB110/4&lt;0,AB110/4+180,AB110/4-180)</f>
        <v>-16.0639487017561</v>
      </c>
      <c r="AD110" s="1" t="n">
        <f aca="false">DEGREES(ACOS(SIN(RADIANS($B$2))*SIN(RADIANS(T110))+COS(RADIANS($B$2))*COS(RADIANS(T110))*COS(RADIANS(AC110))))</f>
        <v>42.4638622061272</v>
      </c>
      <c r="AE110" s="1" t="n">
        <f aca="false">90-AD110</f>
        <v>47.5361377938728</v>
      </c>
      <c r="AF110" s="1" t="n">
        <f aca="false">IF(AE110&gt;85,0,IF(AE110&gt;5,58.1/TAN(RADIANS(AE110))-0.07/POWER(TAN(RADIANS(AE110)),3)+0.000086/POWER(TAN(RADIANS(AE110)),5),IF(AE110&gt;-0.575,1735+AE110*(-518.2+AE110*(103.4+AE110*(-12.79+AE110*0.711))),-20.772/TAN(RADIANS(AE110)))))/3600</f>
        <v>0.0147549628940648</v>
      </c>
      <c r="AG110" s="1" t="n">
        <f aca="false">AE110+AF110</f>
        <v>47.5508927567668</v>
      </c>
      <c r="AH110" s="1" t="n">
        <f aca="false">IF(AC110&gt;0,MOD(DEGREES(ACOS(((SIN(RADIANS($B$2))*COS(RADIANS(AD110)))-SIN(RADIANS(T110)))/(COS(RADIANS($B$2))*SIN(RADIANS(AD110)))))+180,360),MOD(540-DEGREES(ACOS(((SIN(RADIANS($B$2))*COS(RADIANS(AD110)))-SIN(RADIANS(T110)))/(COS(RADIANS($B$2))*SIN(RADIANS(AD110))))),360))</f>
        <v>156.298572334145</v>
      </c>
    </row>
    <row r="111" customFormat="false" ht="15" hidden="false" customHeight="false" outlineLevel="0" collapsed="false">
      <c r="D111" s="5" t="n">
        <f aca="false">D110+1</f>
        <v>46132</v>
      </c>
      <c r="E111" s="6" t="n">
        <f aca="false">$B$5</f>
        <v>0.5</v>
      </c>
      <c r="F111" s="7" t="n">
        <f aca="false">D111+2415018.5+E111-$B$4/24</f>
        <v>2461150.95833333</v>
      </c>
      <c r="G111" s="8" t="n">
        <f aca="false">(F111-2451545)/36525</f>
        <v>0.262996805840753</v>
      </c>
      <c r="I111" s="1" t="n">
        <f aca="false">MOD(280.46646+G111*(36000.76983+G111*0.0003032),360)</f>
        <v>28.5539540696645</v>
      </c>
      <c r="J111" s="1" t="n">
        <f aca="false">357.52911+G111*(35999.05029-0.0001537*G111)</f>
        <v>9825.1643389396</v>
      </c>
      <c r="K111" s="1" t="n">
        <f aca="false">0.016708634-G111*(0.000042037+0.0000001267*G111)</f>
        <v>0.0166975696397734</v>
      </c>
      <c r="L111" s="1" t="n">
        <f aca="false">SIN(RADIANS(J111))*(1.914602-G111*(0.004817+0.000014*G111))+SIN(RADIANS(2*J111))*(0.019993-0.000101*G111)+SIN(RADIANS(3*J111))*0.000289</f>
        <v>1.83642607921838</v>
      </c>
      <c r="M111" s="1" t="n">
        <f aca="false">I111+L111</f>
        <v>30.3903801488829</v>
      </c>
      <c r="N111" s="1" t="n">
        <f aca="false">J111+L111</f>
        <v>9827.00076501882</v>
      </c>
      <c r="O111" s="1" t="n">
        <f aca="false">(1.000001018*(1-K111*K111))/(1+K111*COS(RADIANS(N111)))</f>
        <v>1.00462690806461</v>
      </c>
      <c r="P111" s="1" t="n">
        <f aca="false">M111-0.00569-0.00478*SIN(RADIANS(125.04-1934.136*G111))</f>
        <v>30.386606232001</v>
      </c>
      <c r="Q111" s="1" t="n">
        <f aca="false">23+(26+((21.448-G111*(46.815+G111*(0.00059-G111*0.001813))))/60)/60</f>
        <v>23.4358710546405</v>
      </c>
      <c r="R111" s="1" t="n">
        <f aca="false">Q111+0.00256*COS(RADIANS(125.04-1934.136*G111))</f>
        <v>23.438216377796</v>
      </c>
      <c r="S111" s="1" t="n">
        <f aca="false">DEGREES(ATAN2(COS(RADIANS(P111)),COS(RADIANS(R111))*SIN(RADIANS(P111))))</f>
        <v>28.2802356097089</v>
      </c>
      <c r="T111" s="1" t="n">
        <f aca="false">DEGREES(ASIN(SIN(RADIANS(R111))*SIN(RADIANS(P111))))</f>
        <v>11.6071264136926</v>
      </c>
      <c r="U111" s="1" t="n">
        <f aca="false">TAN(RADIANS(R111/2))*TAN(RADIANS(R111/2))</f>
        <v>0.0430304706922179</v>
      </c>
      <c r="V111" s="1" t="n">
        <f aca="false">4*DEGREES(U111*SIN(2*RADIANS(I111))-2*K111*SIN(RADIANS(J111))+4*K111*U111*SIN(RADIANS(J111))*COS(2*RADIANS(I111))-0.5*U111*U111*SIN(4*RADIANS(I111))-1.25*K111*K111*SIN(2*RADIANS(J111)))</f>
        <v>1.08591806448132</v>
      </c>
      <c r="W111" s="1" t="n">
        <f aca="false">DEGREES(ACOS(COS(RADIANS(90.833))/(COS(RADIANS($B$2))*COS(RADIANS(T111)))-TAN(RADIANS($B$2))*TAN(RADIANS(T111))))</f>
        <v>106.483747222243</v>
      </c>
      <c r="X111" s="6" t="n">
        <f aca="false">(720-4*$B$3-V111+$B$4*60)/1440</f>
        <v>0.544475834677444</v>
      </c>
      <c r="Y111" s="6" t="n">
        <f aca="false">(X111*1440-W111*4)/1440</f>
        <v>0.248687647948992</v>
      </c>
      <c r="Z111" s="6" t="n">
        <f aca="false">(X111*1440+W111*4)/1440</f>
        <v>0.840264021405895</v>
      </c>
      <c r="AA111" s="1" t="n">
        <f aca="false">8*W111</f>
        <v>851.869977777941</v>
      </c>
      <c r="AB111" s="1" t="n">
        <f aca="false">MOD(E111*1440+V111+4*$B$3-60*$B$4,1440)</f>
        <v>655.954798064481</v>
      </c>
      <c r="AC111" s="1" t="n">
        <f aca="false">IF(AB111/4&lt;0,AB111/4+180,AB111/4-180)</f>
        <v>-16.0113004838797</v>
      </c>
      <c r="AD111" s="1" t="n">
        <f aca="false">DEGREES(ACOS(SIN(RADIANS($B$2))*SIN(RADIANS(T111))+COS(RADIANS($B$2))*COS(RADIANS(T111))*COS(RADIANS(AC111))))</f>
        <v>42.1184336603008</v>
      </c>
      <c r="AE111" s="1" t="n">
        <f aca="false">90-AD111</f>
        <v>47.8815663396992</v>
      </c>
      <c r="AF111" s="1" t="n">
        <f aca="false">IF(AE111&gt;85,0,IF(AE111&gt;5,58.1/TAN(RADIANS(AE111))-0.07/POWER(TAN(RADIANS(AE111)),3)+0.000086/POWER(TAN(RADIANS(AE111)),5),IF(AE111&gt;-0.575,1735+AE111*(-518.2+AE111*(103.4+AE111*(-12.79+AE111*0.711))),-20.772/TAN(RADIANS(AE111)))))/3600</f>
        <v>0.0145776816866613</v>
      </c>
      <c r="AG111" s="1" t="n">
        <f aca="false">AE111+AF111</f>
        <v>47.8961440213858</v>
      </c>
      <c r="AH111" s="1" t="n">
        <f aca="false">IF(AC111&gt;0,MOD(DEGREES(ACOS(((SIN(RADIANS($B$2))*COS(RADIANS(AD111)))-SIN(RADIANS(T111)))/(COS(RADIANS($B$2))*SIN(RADIANS(AD111)))))+180,360),MOD(540-DEGREES(ACOS(((SIN(RADIANS($B$2))*COS(RADIANS(AD111)))-SIN(RADIANS(T111)))/(COS(RADIANS($B$2))*SIN(RADIANS(AD111))))),360))</f>
        <v>156.242708900177</v>
      </c>
    </row>
    <row r="112" customFormat="false" ht="15" hidden="false" customHeight="false" outlineLevel="0" collapsed="false">
      <c r="D112" s="5" t="n">
        <f aca="false">D111+1</f>
        <v>46133</v>
      </c>
      <c r="E112" s="6" t="n">
        <f aca="false">$B$5</f>
        <v>0.5</v>
      </c>
      <c r="F112" s="7" t="n">
        <f aca="false">D112+2415018.5+E112-$B$4/24</f>
        <v>2461151.95833333</v>
      </c>
      <c r="G112" s="8" t="n">
        <f aca="false">(F112-2451545)/36525</f>
        <v>0.263024184348624</v>
      </c>
      <c r="I112" s="1" t="n">
        <f aca="false">MOD(280.46646+G112*(36000.76983+G112*0.0003032),360)</f>
        <v>29.539601434195</v>
      </c>
      <c r="J112" s="1" t="n">
        <f aca="false">357.52911+G112*(35999.05029-0.0001537*G112)</f>
        <v>9826.14993921911</v>
      </c>
      <c r="K112" s="1" t="n">
        <f aca="false">0.016708634-G112*(0.000042037+0.0000001267*G112)</f>
        <v>0.0166975684870384</v>
      </c>
      <c r="L112" s="1" t="n">
        <f aca="false">SIN(RADIANS(J112))*(1.914602-G112*(0.004817+0.000014*G112))+SIN(RADIANS(2*J112))*(0.019993-0.000101*G112)+SIN(RADIANS(3*J112))*0.000289</f>
        <v>1.82696753495059</v>
      </c>
      <c r="M112" s="1" t="n">
        <f aca="false">I112+L112</f>
        <v>31.3665689691456</v>
      </c>
      <c r="N112" s="1" t="n">
        <f aca="false">J112+L112</f>
        <v>9827.97690675406</v>
      </c>
      <c r="O112" s="1" t="n">
        <f aca="false">(1.000001018*(1-K112*K112))/(1+K112*COS(RADIANS(N112)))</f>
        <v>1.00490089674825</v>
      </c>
      <c r="P112" s="1" t="n">
        <f aca="false">M112-0.00569-0.00478*SIN(RADIANS(125.04-1934.136*G112))</f>
        <v>31.362799098739</v>
      </c>
      <c r="Q112" s="1" t="n">
        <f aca="false">23+(26+((21.448-G112*(46.815+G112*(0.00059-G112*0.001813))))/60)/60</f>
        <v>23.4358706986063</v>
      </c>
      <c r="R112" s="1" t="n">
        <f aca="false">Q112+0.00256*COS(RADIANS(125.04-1934.136*G112))</f>
        <v>23.4382150723406</v>
      </c>
      <c r="S112" s="1" t="n">
        <f aca="false">DEGREES(ATAN2(COS(RADIANS(P112)),COS(RADIANS(R112))*SIN(RADIANS(P112))))</f>
        <v>29.2148225149143</v>
      </c>
      <c r="T112" s="1" t="n">
        <f aca="false">DEGREES(ASIN(SIN(RADIANS(R112))*SIN(RADIANS(P112))))</f>
        <v>11.9475552877894</v>
      </c>
      <c r="U112" s="1" t="n">
        <f aca="false">TAN(RADIANS(R112/2))*TAN(RADIANS(R112/2))</f>
        <v>0.0430304657624731</v>
      </c>
      <c r="V112" s="1" t="n">
        <f aca="false">4*DEGREES(U112*SIN(2*RADIANS(I112))-2*K112*SIN(RADIANS(J112))+4*K112*U112*SIN(RADIANS(J112))*COS(2*RADIANS(I112))-0.5*U112*U112*SIN(4*RADIANS(I112))-1.25*K112*K112*SIN(2*RADIANS(J112)))</f>
        <v>1.28942382314399</v>
      </c>
      <c r="W112" s="1" t="n">
        <f aca="false">DEGREES(ACOS(COS(RADIANS(90.833))/(COS(RADIANS($B$2))*COS(RADIANS(T112)))-TAN(RADIANS($B$2))*TAN(RADIANS(T112))))</f>
        <v>106.954688320655</v>
      </c>
      <c r="X112" s="6" t="n">
        <f aca="false">(720-4*$B$3-V112+$B$4*60)/1440</f>
        <v>0.544334511233928</v>
      </c>
      <c r="Y112" s="6" t="n">
        <f aca="false">(X112*1440-W112*4)/1440</f>
        <v>0.247238154787664</v>
      </c>
      <c r="Z112" s="6" t="n">
        <f aca="false">(X112*1440+W112*4)/1440</f>
        <v>0.841430867680192</v>
      </c>
      <c r="AA112" s="1" t="n">
        <f aca="false">8*W112</f>
        <v>855.63750656524</v>
      </c>
      <c r="AB112" s="1" t="n">
        <f aca="false">MOD(E112*1440+V112+4*$B$3-60*$B$4,1440)</f>
        <v>656.158303823144</v>
      </c>
      <c r="AC112" s="1" t="n">
        <f aca="false">IF(AB112/4&lt;0,AB112/4+180,AB112/4-180)</f>
        <v>-15.960424044214</v>
      </c>
      <c r="AD112" s="1" t="n">
        <f aca="false">DEGREES(ACOS(SIN(RADIANS($B$2))*SIN(RADIANS(T112))+COS(RADIANS($B$2))*COS(RADIANS(T112))*COS(RADIANS(AC112))))</f>
        <v>41.7765791814741</v>
      </c>
      <c r="AE112" s="1" t="n">
        <f aca="false">90-AD112</f>
        <v>48.2234208185259</v>
      </c>
      <c r="AF112" s="1" t="n">
        <f aca="false">IF(AE112&gt;85,0,IF(AE112&gt;5,58.1/TAN(RADIANS(AE112))-0.07/POWER(TAN(RADIANS(AE112)),3)+0.000086/POWER(TAN(RADIANS(AE112)),5),IF(AE112&gt;-0.575,1735+AE112*(-518.2+AE112*(103.4+AE112*(-12.79+AE112*0.711))),-20.772/TAN(RADIANS(AE112)))))/3600</f>
        <v>0.0144041150933436</v>
      </c>
      <c r="AG112" s="1" t="n">
        <f aca="false">AE112+AF112</f>
        <v>48.2378249336193</v>
      </c>
      <c r="AH112" s="1" t="n">
        <f aca="false">IF(AC112&gt;0,MOD(DEGREES(ACOS(((SIN(RADIANS($B$2))*COS(RADIANS(AD112)))-SIN(RADIANS(T112)))/(COS(RADIANS($B$2))*SIN(RADIANS(AD112)))))+180,360),MOD(540-DEGREES(ACOS(((SIN(RADIANS($B$2))*COS(RADIANS(AD112)))-SIN(RADIANS(T112)))/(COS(RADIANS($B$2))*SIN(RADIANS(AD112))))),360))</f>
        <v>156.184616251477</v>
      </c>
    </row>
    <row r="113" customFormat="false" ht="15" hidden="false" customHeight="false" outlineLevel="0" collapsed="false">
      <c r="D113" s="5" t="n">
        <f aca="false">D112+1</f>
        <v>46134</v>
      </c>
      <c r="E113" s="6" t="n">
        <f aca="false">$B$5</f>
        <v>0.5</v>
      </c>
      <c r="F113" s="7" t="n">
        <f aca="false">D113+2415018.5+E113-$B$4/24</f>
        <v>2461152.95833333</v>
      </c>
      <c r="G113" s="8" t="n">
        <f aca="false">(F113-2451545)/36525</f>
        <v>0.263051562856495</v>
      </c>
      <c r="I113" s="1" t="n">
        <f aca="false">MOD(280.46646+G113*(36000.76983+G113*0.0003032),360)</f>
        <v>30.5252487987273</v>
      </c>
      <c r="J113" s="1" t="n">
        <f aca="false">357.52911+G113*(35999.05029-0.0001537*G113)</f>
        <v>9827.13553949862</v>
      </c>
      <c r="K113" s="1" t="n">
        <f aca="false">0.016708634-G113*(0.000042037+0.0000001267*G113)</f>
        <v>0.0166975673343032</v>
      </c>
      <c r="L113" s="1" t="n">
        <f aca="false">SIN(RADIANS(J113))*(1.914602-G113*(0.004817+0.000014*G113))+SIN(RADIANS(2*J113))*(0.019993-0.000101*G113)+SIN(RADIANS(3*J113))*0.000289</f>
        <v>1.81697831522679</v>
      </c>
      <c r="M113" s="1" t="n">
        <f aca="false">I113+L113</f>
        <v>32.3422271139541</v>
      </c>
      <c r="N113" s="1" t="n">
        <f aca="false">J113+L113</f>
        <v>9828.95251781385</v>
      </c>
      <c r="O113" s="1" t="n">
        <f aca="false">(1.000001018*(1-K113*K113))/(1+K113*COS(RADIANS(N113)))</f>
        <v>1.00517337534057</v>
      </c>
      <c r="P113" s="1" t="n">
        <f aca="false">M113-0.00569-0.00478*SIN(RADIANS(125.04-1934.136*G113))</f>
        <v>32.3384612883826</v>
      </c>
      <c r="Q113" s="1" t="n">
        <f aca="false">23+(26+((21.448-G113*(46.815+G113*(0.00059-G113*0.001813))))/60)/60</f>
        <v>23.4358703425721</v>
      </c>
      <c r="R113" s="1" t="n">
        <f aca="false">Q113+0.00256*COS(RADIANS(125.04-1934.136*G113))</f>
        <v>23.4382137648827</v>
      </c>
      <c r="S113" s="1" t="n">
        <f aca="false">DEGREES(ATAN2(COS(RADIANS(P113)),COS(RADIANS(R113))*SIN(RADIANS(P113))))</f>
        <v>30.1512416343294</v>
      </c>
      <c r="T113" s="1" t="n">
        <f aca="false">DEGREES(ASIN(SIN(RADIANS(R113))*SIN(RADIANS(P113))))</f>
        <v>12.2847063948006</v>
      </c>
      <c r="U113" s="1" t="n">
        <f aca="false">TAN(RADIANS(R113/2))*TAN(RADIANS(R113/2))</f>
        <v>0.0430304608251666</v>
      </c>
      <c r="V113" s="1" t="n">
        <f aca="false">4*DEGREES(U113*SIN(2*RADIANS(I113))-2*K113*SIN(RADIANS(J113))+4*K113*U113*SIN(RADIANS(J113))*COS(2*RADIANS(I113))-0.5*U113*U113*SIN(4*RADIANS(I113))-1.25*K113*K113*SIN(2*RADIANS(J113)))</f>
        <v>1.48563101168056</v>
      </c>
      <c r="W113" s="1" t="n">
        <f aca="false">DEGREES(ACOS(COS(RADIANS(90.833))/(COS(RADIANS($B$2))*COS(RADIANS(T113)))-TAN(RADIANS($B$2))*TAN(RADIANS(T113))))</f>
        <v>107.423484008588</v>
      </c>
      <c r="X113" s="6" t="n">
        <f aca="false">(720-4*$B$3-V113+$B$4*60)/1440</f>
        <v>0.544198256241889</v>
      </c>
      <c r="Y113" s="6" t="n">
        <f aca="false">(X113*1440-W113*4)/1440</f>
        <v>0.245799689551368</v>
      </c>
      <c r="Z113" s="6" t="n">
        <f aca="false">(X113*1440+W113*4)/1440</f>
        <v>0.84259682293241</v>
      </c>
      <c r="AA113" s="1" t="n">
        <f aca="false">8*W113</f>
        <v>859.387872068701</v>
      </c>
      <c r="AB113" s="1" t="n">
        <f aca="false">MOD(E113*1440+V113+4*$B$3-60*$B$4,1440)</f>
        <v>656.354511011681</v>
      </c>
      <c r="AC113" s="1" t="n">
        <f aca="false">IF(AB113/4&lt;0,AB113/4+180,AB113/4-180)</f>
        <v>-15.9113722470799</v>
      </c>
      <c r="AD113" s="1" t="n">
        <f aca="false">DEGREES(ACOS(SIN(RADIANS($B$2))*SIN(RADIANS(T113))+COS(RADIANS($B$2))*COS(RADIANS(T113))*COS(RADIANS(AC113))))</f>
        <v>41.4384034160433</v>
      </c>
      <c r="AE113" s="1" t="n">
        <f aca="false">90-AD113</f>
        <v>48.5615965839567</v>
      </c>
      <c r="AF113" s="1" t="n">
        <f aca="false">IF(AE113&gt;85,0,IF(AE113&gt;5,58.1/TAN(RADIANS(AE113))-0.07/POWER(TAN(RADIANS(AE113)),3)+0.000086/POWER(TAN(RADIANS(AE113)),5),IF(AE113&gt;-0.575,1735+AE113*(-518.2+AE113*(103.4+AE113*(-12.79+AE113*0.711))),-20.772/TAN(RADIANS(AE113)))))/3600</f>
        <v>0.0142342156215771</v>
      </c>
      <c r="AG113" s="1" t="n">
        <f aca="false">AE113+AF113</f>
        <v>48.5758307995783</v>
      </c>
      <c r="AH113" s="1" t="n">
        <f aca="false">IF(AC113&gt;0,MOD(DEGREES(ACOS(((SIN(RADIANS($B$2))*COS(RADIANS(AD113)))-SIN(RADIANS(T113)))/(COS(RADIANS($B$2))*SIN(RADIANS(AD113)))))+180,360),MOD(540-DEGREES(ACOS(((SIN(RADIANS($B$2))*COS(RADIANS(AD113)))-SIN(RADIANS(T113)))/(COS(RADIANS($B$2))*SIN(RADIANS(AD113))))),360))</f>
        <v>156.124224921413</v>
      </c>
    </row>
    <row r="114" customFormat="false" ht="15" hidden="false" customHeight="false" outlineLevel="0" collapsed="false">
      <c r="D114" s="5" t="n">
        <f aca="false">D113+1</f>
        <v>46135</v>
      </c>
      <c r="E114" s="6" t="n">
        <f aca="false">$B$5</f>
        <v>0.5</v>
      </c>
      <c r="F114" s="7" t="n">
        <f aca="false">D114+2415018.5+E114-$B$4/24</f>
        <v>2461153.95833333</v>
      </c>
      <c r="G114" s="8" t="n">
        <f aca="false">(F114-2451545)/36525</f>
        <v>0.263078941364367</v>
      </c>
      <c r="I114" s="1" t="n">
        <f aca="false">MOD(280.46646+G114*(36000.76983+G114*0.0003032),360)</f>
        <v>31.5108961632577</v>
      </c>
      <c r="J114" s="1" t="n">
        <f aca="false">357.52911+G114*(35999.05029-0.0001537*G114)</f>
        <v>9828.12113977813</v>
      </c>
      <c r="K114" s="1" t="n">
        <f aca="false">0.016708634-G114*(0.000042037+0.0000001267*G114)</f>
        <v>0.0166975661815678</v>
      </c>
      <c r="L114" s="1" t="n">
        <f aca="false">SIN(RADIANS(J114))*(1.914602-G114*(0.004817+0.000014*G114))+SIN(RADIANS(2*J114))*(0.019993-0.000101*G114)+SIN(RADIANS(3*J114))*0.000289</f>
        <v>1.80646185859498</v>
      </c>
      <c r="M114" s="1" t="n">
        <f aca="false">I114+L114</f>
        <v>33.3173580218527</v>
      </c>
      <c r="N114" s="1" t="n">
        <f aca="false">J114+L114</f>
        <v>9829.92760163673</v>
      </c>
      <c r="O114" s="1" t="n">
        <f aca="false">(1.000001018*(1-K114*K114))/(1+K114*COS(RADIANS(N114)))</f>
        <v>1.00544426568105</v>
      </c>
      <c r="P114" s="1" t="n">
        <f aca="false">M114-0.00569-0.00478*SIN(RADIANS(125.04-1934.136*G114))</f>
        <v>33.3135962394728</v>
      </c>
      <c r="Q114" s="1" t="n">
        <f aca="false">23+(26+((21.448-G114*(46.815+G114*(0.00059-G114*0.001813))))/60)/60</f>
        <v>23.435869986538</v>
      </c>
      <c r="R114" s="1" t="n">
        <f aca="false">Q114+0.00256*COS(RADIANS(125.04-1934.136*G114))</f>
        <v>23.4382124554231</v>
      </c>
      <c r="S114" s="1" t="n">
        <f aca="false">DEGREES(ATAN2(COS(RADIANS(P114)),COS(RADIANS(R114))*SIN(RADIANS(P114))))</f>
        <v>31.0895441877193</v>
      </c>
      <c r="T114" s="1" t="n">
        <f aca="false">DEGREES(ASIN(SIN(RADIANS(R114))*SIN(RADIANS(P114))))</f>
        <v>12.6184880401452</v>
      </c>
      <c r="U114" s="1" t="n">
        <f aca="false">TAN(RADIANS(R114/2))*TAN(RADIANS(R114/2))</f>
        <v>0.0430304558803014</v>
      </c>
      <c r="V114" s="1" t="n">
        <f aca="false">4*DEGREES(U114*SIN(2*RADIANS(I114))-2*K114*SIN(RADIANS(J114))+4*K114*U114*SIN(RADIANS(J114))*COS(2*RADIANS(I114))-0.5*U114*U114*SIN(4*RADIANS(I114))-1.25*K114*K114*SIN(2*RADIANS(J114)))</f>
        <v>1.67433586734273</v>
      </c>
      <c r="W114" s="1" t="n">
        <f aca="false">DEGREES(ACOS(COS(RADIANS(90.833))/(COS(RADIANS($B$2))*COS(RADIANS(T114)))-TAN(RADIANS($B$2))*TAN(RADIANS(T114))))</f>
        <v>107.890022088017</v>
      </c>
      <c r="X114" s="6" t="n">
        <f aca="false">(720-4*$B$3-V114+$B$4*60)/1440</f>
        <v>0.544067211203234</v>
      </c>
      <c r="Y114" s="6" t="n">
        <f aca="false">(X114*1440-W114*4)/1440</f>
        <v>0.244372705403187</v>
      </c>
      <c r="Z114" s="6" t="n">
        <f aca="false">(X114*1440+W114*4)/1440</f>
        <v>0.843761717003281</v>
      </c>
      <c r="AA114" s="1" t="n">
        <f aca="false">8*W114</f>
        <v>863.120176704136</v>
      </c>
      <c r="AB114" s="1" t="n">
        <f aca="false">MOD(E114*1440+V114+4*$B$3-60*$B$4,1440)</f>
        <v>656.543215867343</v>
      </c>
      <c r="AC114" s="1" t="n">
        <f aca="false">IF(AB114/4&lt;0,AB114/4+180,AB114/4-180)</f>
        <v>-15.8641960331643</v>
      </c>
      <c r="AD114" s="1" t="n">
        <f aca="false">DEGREES(ACOS(SIN(RADIANS($B$2))*SIN(RADIANS(T114))+COS(RADIANS($B$2))*COS(RADIANS(T114))*COS(RADIANS(AC114))))</f>
        <v>41.1040103419442</v>
      </c>
      <c r="AE114" s="1" t="n">
        <f aca="false">90-AD114</f>
        <v>48.8959896580558</v>
      </c>
      <c r="AF114" s="1" t="n">
        <f aca="false">IF(AE114&gt;85,0,IF(AE114&gt;5,58.1/TAN(RADIANS(AE114))-0.07/POWER(TAN(RADIANS(AE114)),3)+0.000086/POWER(TAN(RADIANS(AE114)),5),IF(AE114&gt;-0.575,1735+AE114*(-518.2+AE114*(103.4+AE114*(-12.79+AE114*0.711))),-20.772/TAN(RADIANS(AE114)))))/3600</f>
        <v>0.014067937591362</v>
      </c>
      <c r="AG114" s="1" t="n">
        <f aca="false">AE114+AF114</f>
        <v>48.9100575956471</v>
      </c>
      <c r="AH114" s="1" t="n">
        <f aca="false">IF(AC114&gt;0,MOD(DEGREES(ACOS(((SIN(RADIANS($B$2))*COS(RADIANS(AD114)))-SIN(RADIANS(T114)))/(COS(RADIANS($B$2))*SIN(RADIANS(AD114)))))+180,360),MOD(540-DEGREES(ACOS(((SIN(RADIANS($B$2))*COS(RADIANS(AD114)))-SIN(RADIANS(T114)))/(COS(RADIANS($B$2))*SIN(RADIANS(AD114))))),360))</f>
        <v>156.061468422725</v>
      </c>
    </row>
    <row r="115" customFormat="false" ht="15" hidden="false" customHeight="false" outlineLevel="0" collapsed="false">
      <c r="D115" s="5" t="n">
        <f aca="false">D114+1</f>
        <v>46136</v>
      </c>
      <c r="E115" s="6" t="n">
        <f aca="false">$B$5</f>
        <v>0.5</v>
      </c>
      <c r="F115" s="7" t="n">
        <f aca="false">D115+2415018.5+E115-$B$4/24</f>
        <v>2461154.95833333</v>
      </c>
      <c r="G115" s="8" t="n">
        <f aca="false">(F115-2451545)/36525</f>
        <v>0.263106319872238</v>
      </c>
      <c r="I115" s="1" t="n">
        <f aca="false">MOD(280.46646+G115*(36000.76983+G115*0.0003032),360)</f>
        <v>32.49654352779</v>
      </c>
      <c r="J115" s="1" t="n">
        <f aca="false">357.52911+G115*(35999.05029-0.0001537*G115)</f>
        <v>9829.10674005764</v>
      </c>
      <c r="K115" s="1" t="n">
        <f aca="false">0.016708634-G115*(0.000042037+0.0000001267*G115)</f>
        <v>0.0166975650288322</v>
      </c>
      <c r="L115" s="1" t="n">
        <f aca="false">SIN(RADIANS(J115))*(1.914602-G115*(0.004817+0.000014*G115))+SIN(RADIANS(2*J115))*(0.019993-0.000101*G115)+SIN(RADIANS(3*J115))*0.000289</f>
        <v>1.79542174666519</v>
      </c>
      <c r="M115" s="1" t="n">
        <f aca="false">I115+L115</f>
        <v>34.2919652744552</v>
      </c>
      <c r="N115" s="1" t="n">
        <f aca="false">J115+L115</f>
        <v>9830.90216180431</v>
      </c>
      <c r="O115" s="1" t="n">
        <f aca="false">(1.000001018*(1-K115*K115))/(1+K115*COS(RADIANS(N115)))</f>
        <v>1.00571349019134</v>
      </c>
      <c r="P115" s="1" t="n">
        <f aca="false">M115-0.00569-0.00478*SIN(RADIANS(125.04-1934.136*G115))</f>
        <v>34.2882075336198</v>
      </c>
      <c r="Q115" s="1" t="n">
        <f aca="false">23+(26+((21.448-G115*(46.815+G115*(0.00059-G115*0.001813))))/60)/60</f>
        <v>23.4358696305038</v>
      </c>
      <c r="R115" s="1" t="n">
        <f aca="false">Q115+0.00256*COS(RADIANS(125.04-1934.136*G115))</f>
        <v>23.4382111439626</v>
      </c>
      <c r="S115" s="1" t="n">
        <f aca="false">DEGREES(ATAN2(COS(RADIANS(P115)),COS(RADIANS(R115))*SIN(RADIANS(P115))))</f>
        <v>32.0297793158765</v>
      </c>
      <c r="T115" s="1" t="n">
        <f aca="false">DEGREES(ASIN(SIN(RADIANS(R115))*SIN(RADIANS(P115))))</f>
        <v>12.9488088415865</v>
      </c>
      <c r="U115" s="1" t="n">
        <f aca="false">TAN(RADIANS(R115/2))*TAN(RADIANS(R115/2))</f>
        <v>0.0430304509278807</v>
      </c>
      <c r="V115" s="1" t="n">
        <f aca="false">4*DEGREES(U115*SIN(2*RADIANS(I115))-2*K115*SIN(RADIANS(J115))+4*K115*U115*SIN(RADIANS(J115))*COS(2*RADIANS(I115))-0.5*U115*U115*SIN(4*RADIANS(I115))-1.25*K115*K115*SIN(2*RADIANS(J115)))</f>
        <v>1.85534261217603</v>
      </c>
      <c r="W115" s="1" t="n">
        <f aca="false">DEGREES(ACOS(COS(RADIANS(90.833))/(COS(RADIANS($B$2))*COS(RADIANS(T115)))-TAN(RADIANS($B$2))*TAN(RADIANS(T115))))</f>
        <v>108.354185887327</v>
      </c>
      <c r="X115" s="6" t="n">
        <f aca="false">(720-4*$B$3-V115+$B$4*60)/1440</f>
        <v>0.543941512074878</v>
      </c>
      <c r="Y115" s="6" t="n">
        <f aca="false">(X115*1440-W115*4)/1440</f>
        <v>0.242957662387859</v>
      </c>
      <c r="Z115" s="6" t="n">
        <f aca="false">(X115*1440+W115*4)/1440</f>
        <v>0.844925361761897</v>
      </c>
      <c r="AA115" s="1" t="n">
        <f aca="false">8*W115</f>
        <v>866.833487098615</v>
      </c>
      <c r="AB115" s="1" t="n">
        <f aca="false">MOD(E115*1440+V115+4*$B$3-60*$B$4,1440)</f>
        <v>656.724222612176</v>
      </c>
      <c r="AC115" s="1" t="n">
        <f aca="false">IF(AB115/4&lt;0,AB115/4+180,AB115/4-180)</f>
        <v>-15.818944346956</v>
      </c>
      <c r="AD115" s="1" t="n">
        <f aca="false">DEGREES(ACOS(SIN(RADIANS($B$2))*SIN(RADIANS(T115))+COS(RADIANS($B$2))*COS(RADIANS(T115))*COS(RADIANS(AC115))))</f>
        <v>40.7735032346103</v>
      </c>
      <c r="AE115" s="1" t="n">
        <f aca="false">90-AD115</f>
        <v>49.2264967653897</v>
      </c>
      <c r="AF115" s="1" t="n">
        <f aca="false">IF(AE115&gt;85,0,IF(AE115&gt;5,58.1/TAN(RADIANS(AE115))-0.07/POWER(TAN(RADIANS(AE115)),3)+0.000086/POWER(TAN(RADIANS(AE115)),5),IF(AE115&gt;-0.575,1735+AE115*(-518.2+AE115*(103.4+AE115*(-12.79+AE115*0.711))),-20.772/TAN(RADIANS(AE115)))))/3600</f>
        <v>0.013905237091232</v>
      </c>
      <c r="AG115" s="1" t="n">
        <f aca="false">AE115+AF115</f>
        <v>49.2404020024809</v>
      </c>
      <c r="AH115" s="1" t="n">
        <f aca="false">IF(AC115&gt;0,MOD(DEGREES(ACOS(((SIN(RADIANS($B$2))*COS(RADIANS(AD115)))-SIN(RADIANS(T115)))/(COS(RADIANS($B$2))*SIN(RADIANS(AD115)))))+180,360),MOD(540-DEGREES(ACOS(((SIN(RADIANS($B$2))*COS(RADIANS(AD115)))-SIN(RADIANS(T115)))/(COS(RADIANS($B$2))*SIN(RADIANS(AD115))))),360))</f>
        <v>155.996283514211</v>
      </c>
    </row>
    <row r="116" customFormat="false" ht="15" hidden="false" customHeight="false" outlineLevel="0" collapsed="false">
      <c r="D116" s="5" t="n">
        <f aca="false">D115+1</f>
        <v>46137</v>
      </c>
      <c r="E116" s="6" t="n">
        <f aca="false">$B$5</f>
        <v>0.5</v>
      </c>
      <c r="F116" s="7" t="n">
        <f aca="false">D116+2415018.5+E116-$B$4/24</f>
        <v>2461155.95833333</v>
      </c>
      <c r="G116" s="8" t="n">
        <f aca="false">(F116-2451545)/36525</f>
        <v>0.263133698380109</v>
      </c>
      <c r="I116" s="1" t="n">
        <f aca="false">MOD(280.46646+G116*(36000.76983+G116*0.0003032),360)</f>
        <v>33.4821908923223</v>
      </c>
      <c r="J116" s="1" t="n">
        <f aca="false">357.52911+G116*(35999.05029-0.0001537*G116)</f>
        <v>9830.09234033715</v>
      </c>
      <c r="K116" s="1" t="n">
        <f aca="false">0.016708634-G116*(0.000042037+0.0000001267*G116)</f>
        <v>0.0166975638760964</v>
      </c>
      <c r="L116" s="1" t="n">
        <f aca="false">SIN(RADIANS(J116))*(1.914602-G116*(0.004817+0.000014*G116))+SIN(RADIANS(2*J116))*(0.019993-0.000101*G116)+SIN(RADIANS(3*J116))*0.000289</f>
        <v>1.78386170253506</v>
      </c>
      <c r="M116" s="1" t="n">
        <f aca="false">I116+L116</f>
        <v>35.2660525948573</v>
      </c>
      <c r="N116" s="1" t="n">
        <f aca="false">J116+L116</f>
        <v>9831.87620203969</v>
      </c>
      <c r="O116" s="1" t="n">
        <f aca="false">(1.000001018*(1-K116*K116))/(1+K116*COS(RADIANS(N116)))</f>
        <v>1.00598097189497</v>
      </c>
      <c r="P116" s="1" t="n">
        <f aca="false">M116-0.00569-0.00478*SIN(RADIANS(125.04-1934.136*G116))</f>
        <v>35.262298893916</v>
      </c>
      <c r="Q116" s="1" t="n">
        <f aca="false">23+(26+((21.448-G116*(46.815+G116*(0.00059-G116*0.001813))))/60)/60</f>
        <v>23.4358692744696</v>
      </c>
      <c r="R116" s="1" t="n">
        <f aca="false">Q116+0.00256*COS(RADIANS(125.04-1934.136*G116))</f>
        <v>23.438209830502</v>
      </c>
      <c r="S116" s="1" t="n">
        <f aca="false">DEGREES(ATAN2(COS(RADIANS(P116)),COS(RADIANS(R116))*SIN(RADIANS(P116))))</f>
        <v>32.9719940123696</v>
      </c>
      <c r="T116" s="1" t="n">
        <f aca="false">DEGREES(ASIN(SIN(RADIANS(R116))*SIN(RADIANS(P116))))</f>
        <v>13.2755777463773</v>
      </c>
      <c r="U116" s="1" t="n">
        <f aca="false">TAN(RADIANS(R116/2))*TAN(RADIANS(R116/2))</f>
        <v>0.0430304459679075</v>
      </c>
      <c r="V116" s="1" t="n">
        <f aca="false">4*DEGREES(U116*SIN(2*RADIANS(I116))-2*K116*SIN(RADIANS(J116))+4*K116*U116*SIN(RADIANS(J116))*COS(2*RADIANS(I116))-0.5*U116*U116*SIN(4*RADIANS(I116))-1.25*K116*K116*SIN(2*RADIANS(J116)))</f>
        <v>2.02846374686119</v>
      </c>
      <c r="W116" s="1" t="n">
        <f aca="false">DEGREES(ACOS(COS(RADIANS(90.833))/(COS(RADIANS($B$2))*COS(RADIANS(T116)))-TAN(RADIANS($B$2))*TAN(RADIANS(T116))))</f>
        <v>108.81585415136</v>
      </c>
      <c r="X116" s="6" t="n">
        <f aca="false">(720-4*$B$3-V116+$B$4*60)/1440</f>
        <v>0.54382128906468</v>
      </c>
      <c r="Y116" s="6" t="n">
        <f aca="false">(X116*1440-W116*4)/1440</f>
        <v>0.241555027533125</v>
      </c>
      <c r="Z116" s="6" t="n">
        <f aca="false">(X116*1440+W116*4)/1440</f>
        <v>0.846087550596234</v>
      </c>
      <c r="AA116" s="1" t="n">
        <f aca="false">8*W116</f>
        <v>870.526833210877</v>
      </c>
      <c r="AB116" s="1" t="n">
        <f aca="false">MOD(E116*1440+V116+4*$B$3-60*$B$4,1440)</f>
        <v>656.897343746861</v>
      </c>
      <c r="AC116" s="1" t="n">
        <f aca="false">IF(AB116/4&lt;0,AB116/4+180,AB116/4-180)</f>
        <v>-15.7756640632847</v>
      </c>
      <c r="AD116" s="1" t="n">
        <f aca="false">DEGREES(ACOS(SIN(RADIANS($B$2))*SIN(RADIANS(T116))+COS(RADIANS($B$2))*COS(RADIANS(T116))*COS(RADIANS(AC116))))</f>
        <v>40.4469846301265</v>
      </c>
      <c r="AE116" s="1" t="n">
        <f aca="false">90-AD116</f>
        <v>49.5530153698735</v>
      </c>
      <c r="AF116" s="1" t="n">
        <f aca="false">IF(AE116&gt;85,0,IF(AE116&gt;5,58.1/TAN(RADIANS(AE116))-0.07/POWER(TAN(RADIANS(AE116)),3)+0.000086/POWER(TAN(RADIANS(AE116)),5),IF(AE116&gt;-0.575,1735+AE116*(-518.2+AE116*(103.4+AE116*(-12.79+AE116*0.711))),-20.772/TAN(RADIANS(AE116)))))/3600</f>
        <v>0.0137460719335691</v>
      </c>
      <c r="AG116" s="1" t="n">
        <f aca="false">AE116+AF116</f>
        <v>49.566761441807</v>
      </c>
      <c r="AH116" s="1" t="n">
        <f aca="false">IF(AC116&gt;0,MOD(DEGREES(ACOS(((SIN(RADIANS($B$2))*COS(RADIANS(AD116)))-SIN(RADIANS(T116)))/(COS(RADIANS($B$2))*SIN(RADIANS(AD116)))))+180,360),MOD(540-DEGREES(ACOS(((SIN(RADIANS($B$2))*COS(RADIANS(AD116)))-SIN(RADIANS(T116)))/(COS(RADIANS($B$2))*SIN(RADIANS(AD116))))),360))</f>
        <v>155.928610475683</v>
      </c>
    </row>
    <row r="117" customFormat="false" ht="15" hidden="false" customHeight="false" outlineLevel="0" collapsed="false">
      <c r="D117" s="5" t="n">
        <f aca="false">D116+1</f>
        <v>46138</v>
      </c>
      <c r="E117" s="6" t="n">
        <f aca="false">$B$5</f>
        <v>0.5</v>
      </c>
      <c r="F117" s="7" t="n">
        <f aca="false">D117+2415018.5+E117-$B$4/24</f>
        <v>2461156.95833333</v>
      </c>
      <c r="G117" s="8" t="n">
        <f aca="false">(F117-2451545)/36525</f>
        <v>0.263161076887981</v>
      </c>
      <c r="I117" s="1" t="n">
        <f aca="false">MOD(280.46646+G117*(36000.76983+G117*0.0003032),360)</f>
        <v>34.4678382568545</v>
      </c>
      <c r="J117" s="1" t="n">
        <f aca="false">357.52911+G117*(35999.05029-0.0001537*G117)</f>
        <v>9831.07794061667</v>
      </c>
      <c r="K117" s="1" t="n">
        <f aca="false">0.016708634-G117*(0.000042037+0.0000001267*G117)</f>
        <v>0.0166975627233604</v>
      </c>
      <c r="L117" s="1" t="n">
        <f aca="false">SIN(RADIANS(J117))*(1.914602-G117*(0.004817+0.000014*G117))+SIN(RADIANS(2*J117))*(0.019993-0.000101*G117)+SIN(RADIANS(3*J117))*0.000289</f>
        <v>1.7717855891915</v>
      </c>
      <c r="M117" s="1" t="n">
        <f aca="false">I117+L117</f>
        <v>36.239623846046</v>
      </c>
      <c r="N117" s="1" t="n">
        <f aca="false">J117+L117</f>
        <v>9832.84972620586</v>
      </c>
      <c r="O117" s="1" t="n">
        <f aca="false">(1.000001018*(1-K117*K117))/(1+K117*COS(RADIANS(N117)))</f>
        <v>1.00624663443685</v>
      </c>
      <c r="P117" s="1" t="n">
        <f aca="false">M117-0.00569-0.00478*SIN(RADIANS(125.04-1934.136*G117))</f>
        <v>36.2358741833448</v>
      </c>
      <c r="Q117" s="1" t="n">
        <f aca="false">23+(26+((21.448-G117*(46.815+G117*(0.00059-G117*0.001813))))/60)/60</f>
        <v>23.4358689184354</v>
      </c>
      <c r="R117" s="1" t="n">
        <f aca="false">Q117+0.00256*COS(RADIANS(125.04-1934.136*G117))</f>
        <v>23.4382085150422</v>
      </c>
      <c r="S117" s="1" t="n">
        <f aca="false">DEGREES(ATAN2(COS(RADIANS(P117)),COS(RADIANS(R117))*SIN(RADIANS(P117))))</f>
        <v>33.9162330552166</v>
      </c>
      <c r="T117" s="1" t="n">
        <f aca="false">DEGREES(ASIN(SIN(RADIANS(R117))*SIN(RADIANS(P117))))</f>
        <v>13.5987040501633</v>
      </c>
      <c r="U117" s="1" t="n">
        <f aca="false">TAN(RADIANS(R117/2))*TAN(RADIANS(R117/2))</f>
        <v>0.043030441000385</v>
      </c>
      <c r="V117" s="1" t="n">
        <f aca="false">4*DEGREES(U117*SIN(2*RADIANS(I117))-2*K117*SIN(RADIANS(J117))+4*K117*U117*SIN(RADIANS(J117))*COS(2*RADIANS(I117))-0.5*U117*U117*SIN(4*RADIANS(I117))-1.25*K117*K117*SIN(2*RADIANS(J117)))</f>
        <v>2.19352034732095</v>
      </c>
      <c r="W117" s="1" t="n">
        <f aca="false">DEGREES(ACOS(COS(RADIANS(90.833))/(COS(RADIANS($B$2))*COS(RADIANS(T117)))-TAN(RADIANS($B$2))*TAN(RADIANS(T117))))</f>
        <v>109.274900937715</v>
      </c>
      <c r="X117" s="6" t="n">
        <f aca="false">(720-4*$B$3-V117+$B$4*60)/1440</f>
        <v>0.543706666425472</v>
      </c>
      <c r="Y117" s="6" t="n">
        <f aca="false">(X117*1440-W117*4)/1440</f>
        <v>0.24016527493182</v>
      </c>
      <c r="Z117" s="6" t="n">
        <f aca="false">(X117*1440+W117*4)/1440</f>
        <v>0.847248057919123</v>
      </c>
      <c r="AA117" s="1" t="n">
        <f aca="false">8*W117</f>
        <v>874.199207501717</v>
      </c>
      <c r="AB117" s="1" t="n">
        <f aca="false">MOD(E117*1440+V117+4*$B$3-60*$B$4,1440)</f>
        <v>657.062400347321</v>
      </c>
      <c r="AC117" s="1" t="n">
        <f aca="false">IF(AB117/4&lt;0,AB117/4+180,AB117/4-180)</f>
        <v>-15.7343999131698</v>
      </c>
      <c r="AD117" s="1" t="n">
        <f aca="false">DEGREES(ACOS(SIN(RADIANS($B$2))*SIN(RADIANS(T117))+COS(RADIANS($B$2))*COS(RADIANS(T117))*COS(RADIANS(AC117))))</f>
        <v>40.1245562854826</v>
      </c>
      <c r="AE117" s="1" t="n">
        <f aca="false">90-AD117</f>
        <v>49.8754437145174</v>
      </c>
      <c r="AF117" s="1" t="n">
        <f aca="false">IF(AE117&gt;85,0,IF(AE117&gt;5,58.1/TAN(RADIANS(AE117))-0.07/POWER(TAN(RADIANS(AE117)),3)+0.000086/POWER(TAN(RADIANS(AE117)),5),IF(AE117&gt;-0.575,1735+AE117*(-518.2+AE117*(103.4+AE117*(-12.79+AE117*0.711))),-20.772/TAN(RADIANS(AE117)))))/3600</f>
        <v>0.0135904016092777</v>
      </c>
      <c r="AG117" s="1" t="n">
        <f aca="false">AE117+AF117</f>
        <v>49.8890341161267</v>
      </c>
      <c r="AH117" s="1" t="n">
        <f aca="false">IF(AC117&gt;0,MOD(DEGREES(ACOS(((SIN(RADIANS($B$2))*COS(RADIANS(AD117)))-SIN(RADIANS(T117)))/(COS(RADIANS($B$2))*SIN(RADIANS(AD117)))))+180,360),MOD(540-DEGREES(ACOS(((SIN(RADIANS($B$2))*COS(RADIANS(AD117)))-SIN(RADIANS(T117)))/(COS(RADIANS($B$2))*SIN(RADIANS(AD117))))),360))</f>
        <v>155.858393390603</v>
      </c>
    </row>
    <row r="118" customFormat="false" ht="15" hidden="false" customHeight="false" outlineLevel="0" collapsed="false">
      <c r="D118" s="5" t="n">
        <f aca="false">D117+1</f>
        <v>46139</v>
      </c>
      <c r="E118" s="6" t="n">
        <f aca="false">$B$5</f>
        <v>0.5</v>
      </c>
      <c r="F118" s="7" t="n">
        <f aca="false">D118+2415018.5+E118-$B$4/24</f>
        <v>2461157.95833333</v>
      </c>
      <c r="G118" s="8" t="n">
        <f aca="false">(F118-2451545)/36525</f>
        <v>0.263188455395852</v>
      </c>
      <c r="I118" s="1" t="n">
        <f aca="false">MOD(280.46646+G118*(36000.76983+G118*0.0003032),360)</f>
        <v>35.4534856213886</v>
      </c>
      <c r="J118" s="1" t="n">
        <f aca="false">357.52911+G118*(35999.05029-0.0001537*G118)</f>
        <v>9832.06354089617</v>
      </c>
      <c r="K118" s="1" t="n">
        <f aca="false">0.016708634-G118*(0.000042037+0.0000001267*G118)</f>
        <v>0.0166975615706243</v>
      </c>
      <c r="L118" s="1" t="n">
        <f aca="false">SIN(RADIANS(J118))*(1.914602-G118*(0.004817+0.000014*G118))+SIN(RADIANS(2*J118))*(0.019993-0.000101*G118)+SIN(RADIANS(3*J118))*0.000289</f>
        <v>1.75919740788887</v>
      </c>
      <c r="M118" s="1" t="n">
        <f aca="false">I118+L118</f>
        <v>37.2126830292775</v>
      </c>
      <c r="N118" s="1" t="n">
        <f aca="false">J118+L118</f>
        <v>9833.82273830406</v>
      </c>
      <c r="O118" s="1" t="n">
        <f aca="false">(1.000001018*(1-K118*K118))/(1+K118*COS(RADIANS(N118)))</f>
        <v>1.00651040210234</v>
      </c>
      <c r="P118" s="1" t="n">
        <f aca="false">M118-0.00569-0.00478*SIN(RADIANS(125.04-1934.136*G118))</f>
        <v>37.2089374031589</v>
      </c>
      <c r="Q118" s="1" t="n">
        <f aca="false">23+(26+((21.448-G118*(46.815+G118*(0.00059-G118*0.001813))))/60)/60</f>
        <v>23.4358685624012</v>
      </c>
      <c r="R118" s="1" t="n">
        <f aca="false">Q118+0.00256*COS(RADIANS(125.04-1934.136*G118))</f>
        <v>23.4382071975839</v>
      </c>
      <c r="S118" s="1" t="n">
        <f aca="false">DEGREES(ATAN2(COS(RADIANS(P118)),COS(RADIANS(R118))*SIN(RADIANS(P118))))</f>
        <v>34.8625389385835</v>
      </c>
      <c r="T118" s="1" t="n">
        <f aca="false">DEGREES(ASIN(SIN(RADIANS(R118))*SIN(RADIANS(P118))))</f>
        <v>13.9180974176672</v>
      </c>
      <c r="U118" s="1" t="n">
        <f aca="false">TAN(RADIANS(R118/2))*TAN(RADIANS(R118/2))</f>
        <v>0.0430304360253161</v>
      </c>
      <c r="V118" s="1" t="n">
        <f aca="false">4*DEGREES(U118*SIN(2*RADIANS(I118))-2*K118*SIN(RADIANS(J118))+4*K118*U118*SIN(RADIANS(J118))*COS(2*RADIANS(I118))-0.5*U118*U118*SIN(4*RADIANS(I118))-1.25*K118*K118*SIN(2*RADIANS(J118)))</f>
        <v>2.35034236320364</v>
      </c>
      <c r="W118" s="1" t="n">
        <f aca="false">DEGREES(ACOS(COS(RADIANS(90.833))/(COS(RADIANS($B$2))*COS(RADIANS(T118)))-TAN(RADIANS($B$2))*TAN(RADIANS(T118))))</f>
        <v>109.731195520022</v>
      </c>
      <c r="X118" s="6" t="n">
        <f aca="false">(720-4*$B$3-V118+$B$4*60)/1440</f>
        <v>0.543597762247775</v>
      </c>
      <c r="Y118" s="6" t="n">
        <f aca="false">(X118*1440-W118*4)/1440</f>
        <v>0.238788885803269</v>
      </c>
      <c r="Z118" s="6" t="n">
        <f aca="false">(X118*1440+W118*4)/1440</f>
        <v>0.848406638692282</v>
      </c>
      <c r="AA118" s="1" t="n">
        <f aca="false">8*W118</f>
        <v>877.849564160178</v>
      </c>
      <c r="AB118" s="1" t="n">
        <f aca="false">MOD(E118*1440+V118+4*$B$3-60*$B$4,1440)</f>
        <v>657.219222363204</v>
      </c>
      <c r="AC118" s="1" t="n">
        <f aca="false">IF(AB118/4&lt;0,AB118/4+180,AB118/4-180)</f>
        <v>-15.6951944091991</v>
      </c>
      <c r="AD118" s="1" t="n">
        <f aca="false">DEGREES(ACOS(SIN(RADIANS($B$2))*SIN(RADIANS(T118))+COS(RADIANS($B$2))*COS(RADIANS(T118))*COS(RADIANS(AC118))))</f>
        <v>39.8063191358645</v>
      </c>
      <c r="AE118" s="1" t="n">
        <f aca="false">90-AD118</f>
        <v>50.1936808641355</v>
      </c>
      <c r="AF118" s="1" t="n">
        <f aca="false">IF(AE118&gt;85,0,IF(AE118&gt;5,58.1/TAN(RADIANS(AE118))-0.07/POWER(TAN(RADIANS(AE118)),3)+0.000086/POWER(TAN(RADIANS(AE118)),5),IF(AE118&gt;-0.575,1735+AE118*(-518.2+AE118*(103.4+AE118*(-12.79+AE118*0.711))),-20.772/TAN(RADIANS(AE118)))))/3600</f>
        <v>0.0134381872418705</v>
      </c>
      <c r="AG118" s="1" t="n">
        <f aca="false">AE118+AF118</f>
        <v>50.2071190513774</v>
      </c>
      <c r="AH118" s="1" t="n">
        <f aca="false">IF(AC118&gt;0,MOD(DEGREES(ACOS(((SIN(RADIANS($B$2))*COS(RADIANS(AD118)))-SIN(RADIANS(T118)))/(COS(RADIANS($B$2))*SIN(RADIANS(AD118)))))+180,360),MOD(540-DEGREES(ACOS(((SIN(RADIANS($B$2))*COS(RADIANS(AD118)))-SIN(RADIANS(T118)))/(COS(RADIANS($B$2))*SIN(RADIANS(AD118))))),360))</f>
        <v>155.785580435664</v>
      </c>
    </row>
    <row r="119" customFormat="false" ht="15" hidden="false" customHeight="false" outlineLevel="0" collapsed="false">
      <c r="D119" s="5" t="n">
        <f aca="false">D118+1</f>
        <v>46140</v>
      </c>
      <c r="E119" s="6" t="n">
        <f aca="false">$B$5</f>
        <v>0.5</v>
      </c>
      <c r="F119" s="7" t="n">
        <f aca="false">D119+2415018.5+E119-$B$4/24</f>
        <v>2461158.95833333</v>
      </c>
      <c r="G119" s="8" t="n">
        <f aca="false">(F119-2451545)/36525</f>
        <v>0.263215833903723</v>
      </c>
      <c r="I119" s="1" t="n">
        <f aca="false">MOD(280.46646+G119*(36000.76983+G119*0.0003032),360)</f>
        <v>36.4391329859227</v>
      </c>
      <c r="J119" s="1" t="n">
        <f aca="false">357.52911+G119*(35999.05029-0.0001537*G119)</f>
        <v>9833.04914117569</v>
      </c>
      <c r="K119" s="1" t="n">
        <f aca="false">0.016708634-G119*(0.000042037+0.0000001267*G119)</f>
        <v>0.0166975604178879</v>
      </c>
      <c r="L119" s="1" t="n">
        <f aca="false">SIN(RADIANS(J119))*(1.914602-G119*(0.004817+0.000014*G119))+SIN(RADIANS(2*J119))*(0.019993-0.000101*G119)+SIN(RADIANS(3*J119))*0.000289</f>
        <v>1.74610129650437</v>
      </c>
      <c r="M119" s="1" t="n">
        <f aca="false">I119+L119</f>
        <v>38.1852342824271</v>
      </c>
      <c r="N119" s="1" t="n">
        <f aca="false">J119+L119</f>
        <v>9834.79524247219</v>
      </c>
      <c r="O119" s="1" t="n">
        <f aca="false">(1.000001018*(1-K119*K119))/(1+K119*COS(RADIANS(N119)))</f>
        <v>1.00677219983619</v>
      </c>
      <c r="P119" s="1" t="n">
        <f aca="false">M119-0.00569-0.00478*SIN(RADIANS(125.04-1934.136*G119))</f>
        <v>38.1814926912303</v>
      </c>
      <c r="Q119" s="1" t="n">
        <f aca="false">23+(26+((21.448-G119*(46.815+G119*(0.00059-G119*0.001813))))/60)/60</f>
        <v>23.4358682063671</v>
      </c>
      <c r="R119" s="1" t="n">
        <f aca="false">Q119+0.00256*COS(RADIANS(125.04-1934.136*G119))</f>
        <v>23.4382058781281</v>
      </c>
      <c r="S119" s="1" t="n">
        <f aca="false">DEGREES(ATAN2(COS(RADIANS(P119)),COS(RADIANS(R119))*SIN(RADIANS(P119))))</f>
        <v>35.8109518046516</v>
      </c>
      <c r="T119" s="1" t="n">
        <f aca="false">DEGREES(ASIN(SIN(RADIANS(R119))*SIN(RADIANS(P119))))</f>
        <v>14.2336679051802</v>
      </c>
      <c r="U119" s="1" t="n">
        <f aca="false">TAN(RADIANS(R119/2))*TAN(RADIANS(R119/2))</f>
        <v>0.043030431042704</v>
      </c>
      <c r="V119" s="1" t="n">
        <f aca="false">4*DEGREES(U119*SIN(2*RADIANS(I119))-2*K119*SIN(RADIANS(J119))+4*K119*U119*SIN(RADIANS(J119))*COS(2*RADIANS(I119))-0.5*U119*U119*SIN(4*RADIANS(I119))-1.25*K119*K119*SIN(2*RADIANS(J119)))</f>
        <v>2.49876891729678</v>
      </c>
      <c r="W119" s="1" t="n">
        <f aca="false">DEGREES(ACOS(COS(RADIANS(90.833))/(COS(RADIANS($B$2))*COS(RADIANS(T119)))-TAN(RADIANS($B$2))*TAN(RADIANS(T119))))</f>
        <v>110.184602298984</v>
      </c>
      <c r="X119" s="6" t="n">
        <f aca="false">(720-4*$B$3-V119+$B$4*60)/1440</f>
        <v>0.543494688251877</v>
      </c>
      <c r="Y119" s="6" t="n">
        <f aca="false">(X119*1440-W119*4)/1440</f>
        <v>0.237426348532477</v>
      </c>
      <c r="Z119" s="6" t="n">
        <f aca="false">(X119*1440+W119*4)/1440</f>
        <v>0.849563027971277</v>
      </c>
      <c r="AA119" s="1" t="n">
        <f aca="false">8*W119</f>
        <v>881.476818391872</v>
      </c>
      <c r="AB119" s="1" t="n">
        <f aca="false">MOD(E119*1440+V119+4*$B$3-60*$B$4,1440)</f>
        <v>657.367648917297</v>
      </c>
      <c r="AC119" s="1" t="n">
        <f aca="false">IF(AB119/4&lt;0,AB119/4+180,AB119/4-180)</f>
        <v>-15.6580877706758</v>
      </c>
      <c r="AD119" s="1" t="n">
        <f aca="false">DEGREES(ACOS(SIN(RADIANS($B$2))*SIN(RADIANS(T119))+COS(RADIANS($B$2))*COS(RADIANS(T119))*COS(RADIANS(AC119))))</f>
        <v>39.492373248923</v>
      </c>
      <c r="AE119" s="1" t="n">
        <f aca="false">90-AD119</f>
        <v>50.507626751077</v>
      </c>
      <c r="AF119" s="1" t="n">
        <f aca="false">IF(AE119&gt;85,0,IF(AE119&gt;5,58.1/TAN(RADIANS(AE119))-0.07/POWER(TAN(RADIANS(AE119)),3)+0.000086/POWER(TAN(RADIANS(AE119)),5),IF(AE119&gt;-0.575,1735+AE119*(-518.2+AE119*(103.4+AE119*(-12.79+AE119*0.711))),-20.772/TAN(RADIANS(AE119)))))/3600</f>
        <v>0.0132893915410057</v>
      </c>
      <c r="AG119" s="1" t="n">
        <f aca="false">AE119+AF119</f>
        <v>50.520916142618</v>
      </c>
      <c r="AH119" s="1" t="n">
        <f aca="false">IF(AC119&gt;0,MOD(DEGREES(ACOS(((SIN(RADIANS($B$2))*COS(RADIANS(AD119)))-SIN(RADIANS(T119)))/(COS(RADIANS($B$2))*SIN(RADIANS(AD119)))))+180,360),MOD(540-DEGREES(ACOS(((SIN(RADIANS($B$2))*COS(RADIANS(AD119)))-SIN(RADIANS(T119)))/(COS(RADIANS($B$2))*SIN(RADIANS(AD119))))),360))</f>
        <v>155.710124176515</v>
      </c>
    </row>
    <row r="120" customFormat="false" ht="15" hidden="false" customHeight="false" outlineLevel="0" collapsed="false">
      <c r="D120" s="5" t="n">
        <f aca="false">D119+1</f>
        <v>46141</v>
      </c>
      <c r="E120" s="6" t="n">
        <f aca="false">$B$5</f>
        <v>0.5</v>
      </c>
      <c r="F120" s="7" t="n">
        <f aca="false">D120+2415018.5+E120-$B$4/24</f>
        <v>2461159.95833333</v>
      </c>
      <c r="G120" s="8" t="n">
        <f aca="false">(F120-2451545)/36525</f>
        <v>0.263243212411595</v>
      </c>
      <c r="I120" s="1" t="n">
        <f aca="false">MOD(280.46646+G120*(36000.76983+G120*0.0003032),360)</f>
        <v>37.4247803504586</v>
      </c>
      <c r="J120" s="1" t="n">
        <f aca="false">357.52911+G120*(35999.05029-0.0001537*G120)</f>
        <v>9834.03474145519</v>
      </c>
      <c r="K120" s="1" t="n">
        <f aca="false">0.016708634-G120*(0.000042037+0.0000001267*G120)</f>
        <v>0.0166975592651514</v>
      </c>
      <c r="L120" s="1" t="n">
        <f aca="false">SIN(RADIANS(J120))*(1.914602-G120*(0.004817+0.000014*G120))+SIN(RADIANS(2*J120))*(0.019993-0.000101*G120)+SIN(RADIANS(3*J120))*0.000289</f>
        <v>1.73250152787244</v>
      </c>
      <c r="M120" s="1" t="n">
        <f aca="false">I120+L120</f>
        <v>39.1572818783311</v>
      </c>
      <c r="N120" s="1" t="n">
        <f aca="false">J120+L120</f>
        <v>9835.76724298307</v>
      </c>
      <c r="O120" s="1" t="n">
        <f aca="false">(1.000001018*(1-K120*K120))/(1+K120*COS(RADIANS(N120)))</f>
        <v>1.00703195326106</v>
      </c>
      <c r="P120" s="1" t="n">
        <f aca="false">M120-0.00569-0.00478*SIN(RADIANS(125.04-1934.136*G120))</f>
        <v>39.1535443203919</v>
      </c>
      <c r="Q120" s="1" t="n">
        <f aca="false">23+(26+((21.448-G120*(46.815+G120*(0.00059-G120*0.001813))))/60)/60</f>
        <v>23.4358678503329</v>
      </c>
      <c r="R120" s="1" t="n">
        <f aca="false">Q120+0.00256*COS(RADIANS(125.04-1934.136*G120))</f>
        <v>23.4382045566754</v>
      </c>
      <c r="S120" s="1" t="n">
        <f aca="false">DEGREES(ATAN2(COS(RADIANS(P120)),COS(RADIANS(R120))*SIN(RADIANS(P120))))</f>
        <v>36.7615093758227</v>
      </c>
      <c r="T120" s="1" t="n">
        <f aca="false">DEGREES(ASIN(SIN(RADIANS(R120))*SIN(RADIANS(P120))))</f>
        <v>14.545325984892</v>
      </c>
      <c r="U120" s="1" t="n">
        <f aca="false">TAN(RADIANS(R120/2))*TAN(RADIANS(R120/2))</f>
        <v>0.0430304260525519</v>
      </c>
      <c r="V120" s="1" t="n">
        <f aca="false">4*DEGREES(U120*SIN(2*RADIANS(I120))-2*K120*SIN(RADIANS(J120))+4*K120*U120*SIN(RADIANS(J120))*COS(2*RADIANS(I120))-0.5*U120*U120*SIN(4*RADIANS(I120))-1.25*K120*K120*SIN(2*RADIANS(J120)))</f>
        <v>2.63864860486219</v>
      </c>
      <c r="W120" s="1" t="n">
        <f aca="false">DEGREES(ACOS(COS(RADIANS(90.833))/(COS(RADIANS($B$2))*COS(RADIANS(T120)))-TAN(RADIANS($B$2))*TAN(RADIANS(T120))))</f>
        <v>110.634980722036</v>
      </c>
      <c r="X120" s="6" t="n">
        <f aca="false">(720-4*$B$3-V120+$B$4*60)/1440</f>
        <v>0.543397549579957</v>
      </c>
      <c r="Y120" s="6" t="n">
        <f aca="false">(X120*1440-W120*4)/1440</f>
        <v>0.236078158685412</v>
      </c>
      <c r="Z120" s="6" t="n">
        <f aca="false">(X120*1440+W120*4)/1440</f>
        <v>0.850716940474501</v>
      </c>
      <c r="AA120" s="1" t="n">
        <f aca="false">8*W120</f>
        <v>885.079845776288</v>
      </c>
      <c r="AB120" s="1" t="n">
        <f aca="false">MOD(E120*1440+V120+4*$B$3-60*$B$4,1440)</f>
        <v>657.507528604862</v>
      </c>
      <c r="AC120" s="1" t="n">
        <f aca="false">IF(AB120/4&lt;0,AB120/4+180,AB120/4-180)</f>
        <v>-15.6231178487845</v>
      </c>
      <c r="AD120" s="1" t="n">
        <f aca="false">DEGREES(ACOS(SIN(RADIANS($B$2))*SIN(RADIANS(T120))+COS(RADIANS($B$2))*COS(RADIANS(T120))*COS(RADIANS(AC120))))</f>
        <v>39.1828177759638</v>
      </c>
      <c r="AE120" s="1" t="n">
        <f aca="false">90-AD120</f>
        <v>50.8171822240362</v>
      </c>
      <c r="AF120" s="1" t="n">
        <f aca="false">IF(AE120&gt;85,0,IF(AE120&gt;5,58.1/TAN(RADIANS(AE120))-0.07/POWER(TAN(RADIANS(AE120)),3)+0.000086/POWER(TAN(RADIANS(AE120)),5),IF(AE120&gt;-0.575,1735+AE120*(-518.2+AE120*(103.4+AE120*(-12.79+AE120*0.711))),-20.772/TAN(RADIANS(AE120)))))/3600</f>
        <v>0.0131439787555103</v>
      </c>
      <c r="AG120" s="1" t="n">
        <f aca="false">AE120+AF120</f>
        <v>50.8303262027917</v>
      </c>
      <c r="AH120" s="1" t="n">
        <f aca="false">IF(AC120&gt;0,MOD(DEGREES(ACOS(((SIN(RADIANS($B$2))*COS(RADIANS(AD120)))-SIN(RADIANS(T120)))/(COS(RADIANS($B$2))*SIN(RADIANS(AD120)))))+180,360),MOD(540-DEGREES(ACOS(((SIN(RADIANS($B$2))*COS(RADIANS(AD120)))-SIN(RADIANS(T120)))/(COS(RADIANS($B$2))*SIN(RADIANS(AD120))))),360))</f>
        <v>155.631981868665</v>
      </c>
    </row>
    <row r="121" customFormat="false" ht="15" hidden="false" customHeight="false" outlineLevel="0" collapsed="false">
      <c r="D121" s="5" t="n">
        <f aca="false">D120+1</f>
        <v>46142</v>
      </c>
      <c r="E121" s="6" t="n">
        <f aca="false">$B$5</f>
        <v>0.5</v>
      </c>
      <c r="F121" s="7" t="n">
        <f aca="false">D121+2415018.5+E121-$B$4/24</f>
        <v>2461160.95833333</v>
      </c>
      <c r="G121" s="8" t="n">
        <f aca="false">(F121-2451545)/36525</f>
        <v>0.263270590919466</v>
      </c>
      <c r="I121" s="1" t="n">
        <f aca="false">MOD(280.46646+G121*(36000.76983+G121*0.0003032),360)</f>
        <v>38.4104277149927</v>
      </c>
      <c r="J121" s="1" t="n">
        <f aca="false">357.52911+G121*(35999.05029-0.0001537*G121)</f>
        <v>9835.0203417347</v>
      </c>
      <c r="K121" s="1" t="n">
        <f aca="false">0.016708634-G121*(0.000042037+0.0000001267*G121)</f>
        <v>0.0166975581124146</v>
      </c>
      <c r="L121" s="1" t="n">
        <f aca="false">SIN(RADIANS(J121))*(1.914602-G121*(0.004817+0.000014*G121))+SIN(RADIANS(2*J121))*(0.019993-0.000101*G121)+SIN(RADIANS(3*J121))*0.000289</f>
        <v>1.71840250809778</v>
      </c>
      <c r="M121" s="1" t="n">
        <f aca="false">I121+L121</f>
        <v>40.1288302230905</v>
      </c>
      <c r="N121" s="1" t="n">
        <f aca="false">J121+L121</f>
        <v>9836.7387442428</v>
      </c>
      <c r="O121" s="1" t="n">
        <f aca="false">(1.000001018*(1-K121*K121))/(1+K121*COS(RADIANS(N121)))</f>
        <v>1.00728958869578</v>
      </c>
      <c r="P121" s="1" t="n">
        <f aca="false">M121-0.00569-0.00478*SIN(RADIANS(125.04-1934.136*G121))</f>
        <v>40.1250966967412</v>
      </c>
      <c r="Q121" s="1" t="n">
        <f aca="false">23+(26+((21.448-G121*(46.815+G121*(0.00059-G121*0.001813))))/60)/60</f>
        <v>23.4358674942987</v>
      </c>
      <c r="R121" s="1" t="n">
        <f aca="false">Q121+0.00256*COS(RADIANS(125.04-1934.136*G121))</f>
        <v>23.4382032332268</v>
      </c>
      <c r="S121" s="1" t="n">
        <f aca="false">DEGREES(ATAN2(COS(RADIANS(P121)),COS(RADIANS(R121))*SIN(RADIANS(P121))))</f>
        <v>37.714246887399</v>
      </c>
      <c r="T121" s="1" t="n">
        <f aca="false">DEGREES(ASIN(SIN(RADIANS(R121))*SIN(RADIANS(P121))))</f>
        <v>14.852982571068</v>
      </c>
      <c r="U121" s="1" t="n">
        <f aca="false">TAN(RADIANS(R121/2))*TAN(RADIANS(R121/2))</f>
        <v>0.0430304210548628</v>
      </c>
      <c r="V121" s="1" t="n">
        <f aca="false">4*DEGREES(U121*SIN(2*RADIANS(I121))-2*K121*SIN(RADIANS(J121))+4*K121*U121*SIN(RADIANS(J121))*COS(2*RADIANS(I121))-0.5*U121*U121*SIN(4*RADIANS(I121))-1.25*K121*K121*SIN(2*RADIANS(J121)))</f>
        <v>2.76983979183525</v>
      </c>
      <c r="W121" s="1" t="n">
        <f aca="false">DEGREES(ACOS(COS(RADIANS(90.833))/(COS(RADIANS($B$2))*COS(RADIANS(T121)))-TAN(RADIANS($B$2))*TAN(RADIANS(T121))))</f>
        <v>111.082185212514</v>
      </c>
      <c r="X121" s="6" t="n">
        <f aca="false">(720-4*$B$3-V121+$B$4*60)/1440</f>
        <v>0.543306444589003</v>
      </c>
      <c r="Y121" s="6" t="n">
        <f aca="false">(X121*1440-W121*4)/1440</f>
        <v>0.234744818998687</v>
      </c>
      <c r="Z121" s="6" t="n">
        <f aca="false">(X121*1440+W121*4)/1440</f>
        <v>0.85186807017932</v>
      </c>
      <c r="AA121" s="1" t="n">
        <f aca="false">8*W121</f>
        <v>888.657481700111</v>
      </c>
      <c r="AB121" s="1" t="n">
        <f aca="false">MOD(E121*1440+V121+4*$B$3-60*$B$4,1440)</f>
        <v>657.638719791835</v>
      </c>
      <c r="AC121" s="1" t="n">
        <f aca="false">IF(AB121/4&lt;0,AB121/4+180,AB121/4-180)</f>
        <v>-15.5903200520412</v>
      </c>
      <c r="AD121" s="1" t="n">
        <f aca="false">DEGREES(ACOS(SIN(RADIANS($B$2))*SIN(RADIANS(T121))+COS(RADIANS($B$2))*COS(RADIANS(T121))*COS(RADIANS(AC121))))</f>
        <v>38.8777509000307</v>
      </c>
      <c r="AE121" s="1" t="n">
        <f aca="false">90-AD121</f>
        <v>51.1222490999693</v>
      </c>
      <c r="AF121" s="1" t="n">
        <f aca="false">IF(AE121&gt;85,0,IF(AE121&gt;5,58.1/TAN(RADIANS(AE121))-0.07/POWER(TAN(RADIANS(AE121)),3)+0.000086/POWER(TAN(RADIANS(AE121)),5),IF(AE121&gt;-0.575,1735+AE121*(-518.2+AE121*(103.4+AE121*(-12.79+AE121*0.711))),-20.772/TAN(RADIANS(AE121)))))/3600</f>
        <v>0.0130019146259251</v>
      </c>
      <c r="AG121" s="1" t="n">
        <f aca="false">AE121+AF121</f>
        <v>51.1352510145952</v>
      </c>
      <c r="AH121" s="1" t="n">
        <f aca="false">IF(AC121&gt;0,MOD(DEGREES(ACOS(((SIN(RADIANS($B$2))*COS(RADIANS(AD121)))-SIN(RADIANS(T121)))/(COS(RADIANS($B$2))*SIN(RADIANS(AD121)))))+180,360),MOD(540-DEGREES(ACOS(((SIN(RADIANS($B$2))*COS(RADIANS(AD121)))-SIN(RADIANS(T121)))/(COS(RADIANS($B$2))*SIN(RADIANS(AD121))))),360))</f>
        <v>155.551115762521</v>
      </c>
    </row>
    <row r="122" customFormat="false" ht="15" hidden="false" customHeight="false" outlineLevel="0" collapsed="false">
      <c r="D122" s="5" t="n">
        <f aca="false">D121+1</f>
        <v>46143</v>
      </c>
      <c r="E122" s="6" t="n">
        <f aca="false">$B$5</f>
        <v>0.5</v>
      </c>
      <c r="F122" s="7" t="n">
        <f aca="false">D122+2415018.5+E122-$B$4/24</f>
        <v>2461161.95833333</v>
      </c>
      <c r="G122" s="8" t="n">
        <f aca="false">(F122-2451545)/36525</f>
        <v>0.263297969427337</v>
      </c>
      <c r="I122" s="1" t="n">
        <f aca="false">MOD(280.46646+G122*(36000.76983+G122*0.0003032),360)</f>
        <v>39.3960750795286</v>
      </c>
      <c r="J122" s="1" t="n">
        <f aca="false">357.52911+G122*(35999.05029-0.0001537*G122)</f>
        <v>9836.00594201421</v>
      </c>
      <c r="K122" s="1" t="n">
        <f aca="false">0.016708634-G122*(0.000042037+0.0000001267*G122)</f>
        <v>0.0166975569596777</v>
      </c>
      <c r="L122" s="1" t="n">
        <f aca="false">SIN(RADIANS(J122))*(1.914602-G122*(0.004817+0.000014*G122))+SIN(RADIANS(2*J122))*(0.019993-0.000101*G122)+SIN(RADIANS(3*J122))*0.000289</f>
        <v>1.703808774849</v>
      </c>
      <c r="M122" s="1" t="n">
        <f aca="false">I122+L122</f>
        <v>41.0998838543776</v>
      </c>
      <c r="N122" s="1" t="n">
        <f aca="false">J122+L122</f>
        <v>9837.70975078906</v>
      </c>
      <c r="O122" s="1" t="n">
        <f aca="false">(1.000001018*(1-K122*K122))/(1+K122*COS(RADIANS(N122)))</f>
        <v>1.00754503317331</v>
      </c>
      <c r="P122" s="1" t="n">
        <f aca="false">M122-0.00569-0.00478*SIN(RADIANS(125.04-1934.136*G122))</f>
        <v>41.0961543579469</v>
      </c>
      <c r="Q122" s="1" t="n">
        <f aca="false">23+(26+((21.448-G122*(46.815+G122*(0.00059-G122*0.001813))))/60)/60</f>
        <v>23.4358671382645</v>
      </c>
      <c r="R122" s="1" t="n">
        <f aca="false">Q122+0.00256*COS(RADIANS(125.04-1934.136*G122))</f>
        <v>23.4382019077831</v>
      </c>
      <c r="S122" s="1" t="n">
        <f aca="false">DEGREES(ATAN2(COS(RADIANS(P122)),COS(RADIANS(R122))*SIN(RADIANS(P122))))</f>
        <v>38.6691970209518</v>
      </c>
      <c r="T122" s="1" t="n">
        <f aca="false">DEGREES(ASIN(SIN(RADIANS(R122))*SIN(RADIANS(P122))))</f>
        <v>15.1565490481017</v>
      </c>
      <c r="U122" s="1" t="n">
        <f aca="false">TAN(RADIANS(R122/2))*TAN(RADIANS(R122/2))</f>
        <v>0.0430304160496399</v>
      </c>
      <c r="V122" s="1" t="n">
        <f aca="false">4*DEGREES(U122*SIN(2*RADIANS(I122))-2*K122*SIN(RADIANS(J122))+4*K122*U122*SIN(RADIANS(J122))*COS(2*RADIANS(I122))-0.5*U122*U122*SIN(4*RADIANS(I122))-1.25*K122*K122*SIN(2*RADIANS(J122)))</f>
        <v>2.89221091077897</v>
      </c>
      <c r="W122" s="1" t="n">
        <f aca="false">DEGREES(ACOS(COS(RADIANS(90.833))/(COS(RADIANS($B$2))*COS(RADIANS(T122)))-TAN(RADIANS($B$2))*TAN(RADIANS(T122))))</f>
        <v>111.52606510929</v>
      </c>
      <c r="X122" s="6" t="n">
        <f aca="false">(720-4*$B$3-V122+$B$4*60)/1440</f>
        <v>0.543221464645292</v>
      </c>
      <c r="Y122" s="6" t="n">
        <f aca="false">(X122*1440-W122*4)/1440</f>
        <v>0.233426839341709</v>
      </c>
      <c r="Z122" s="6" t="n">
        <f aca="false">(X122*1440+W122*4)/1440</f>
        <v>0.853016089948876</v>
      </c>
      <c r="AA122" s="1" t="n">
        <f aca="false">8*W122</f>
        <v>892.208520874321</v>
      </c>
      <c r="AB122" s="1" t="n">
        <f aca="false">MOD(E122*1440+V122+4*$B$3-60*$B$4,1440)</f>
        <v>657.761090910779</v>
      </c>
      <c r="AC122" s="1" t="n">
        <f aca="false">IF(AB122/4&lt;0,AB122/4+180,AB122/4-180)</f>
        <v>-15.5597272723053</v>
      </c>
      <c r="AD122" s="1" t="n">
        <f aca="false">DEGREES(ACOS(SIN(RADIANS($B$2))*SIN(RADIANS(T122))+COS(RADIANS($B$2))*COS(RADIANS(T122))*COS(RADIANS(AC122))))</f>
        <v>38.5772697808468</v>
      </c>
      <c r="AE122" s="1" t="n">
        <f aca="false">90-AD122</f>
        <v>51.4227302191532</v>
      </c>
      <c r="AF122" s="1" t="n">
        <f aca="false">IF(AE122&gt;85,0,IF(AE122&gt;5,58.1/TAN(RADIANS(AE122))-0.07/POWER(TAN(RADIANS(AE122)),3)+0.000086/POWER(TAN(RADIANS(AE122)),5),IF(AE122&gt;-0.575,1735+AE122*(-518.2+AE122*(103.4+AE122*(-12.79+AE122*0.711))),-20.772/TAN(RADIANS(AE122)))))/3600</f>
        <v>0.0128631663365989</v>
      </c>
      <c r="AG122" s="1" t="n">
        <f aca="false">AE122+AF122</f>
        <v>51.4355933854898</v>
      </c>
      <c r="AH122" s="1" t="n">
        <f aca="false">IF(AC122&gt;0,MOD(DEGREES(ACOS(((SIN(RADIANS($B$2))*COS(RADIANS(AD122)))-SIN(RADIANS(T122)))/(COS(RADIANS($B$2))*SIN(RADIANS(AD122)))))+180,360),MOD(540-DEGREES(ACOS(((SIN(RADIANS($B$2))*COS(RADIANS(AD122)))-SIN(RADIANS(T122)))/(COS(RADIANS($B$2))*SIN(RADIANS(AD122))))),360))</f>
        <v>155.467493411369</v>
      </c>
    </row>
    <row r="123" customFormat="false" ht="15" hidden="false" customHeight="false" outlineLevel="0" collapsed="false">
      <c r="D123" s="5" t="n">
        <f aca="false">D122+1</f>
        <v>46144</v>
      </c>
      <c r="E123" s="6" t="n">
        <f aca="false">$B$5</f>
        <v>0.5</v>
      </c>
      <c r="F123" s="7" t="n">
        <f aca="false">D123+2415018.5+E123-$B$4/24</f>
        <v>2461162.95833333</v>
      </c>
      <c r="G123" s="8" t="n">
        <f aca="false">(F123-2451545)/36525</f>
        <v>0.263325347935208</v>
      </c>
      <c r="I123" s="1" t="n">
        <f aca="false">MOD(280.46646+G123*(36000.76983+G123*0.0003032),360)</f>
        <v>40.3817224440645</v>
      </c>
      <c r="J123" s="1" t="n">
        <f aca="false">357.52911+G123*(35999.05029-0.0001537*G123)</f>
        <v>9836.99154229372</v>
      </c>
      <c r="K123" s="1" t="n">
        <f aca="false">0.016708634-G123*(0.000042037+0.0000001267*G123)</f>
        <v>0.0166975558069406</v>
      </c>
      <c r="L123" s="1" t="n">
        <f aca="false">SIN(RADIANS(J123))*(1.914602-G123*(0.004817+0.000014*G123))+SIN(RADIANS(2*J123))*(0.019993-0.000101*G123)+SIN(RADIANS(3*J123))*0.000289</f>
        <v>1.68872499563319</v>
      </c>
      <c r="M123" s="1" t="n">
        <f aca="false">I123+L123</f>
        <v>42.0704474396977</v>
      </c>
      <c r="N123" s="1" t="n">
        <f aca="false">J123+L123</f>
        <v>9838.68026728936</v>
      </c>
      <c r="O123" s="1" t="n">
        <f aca="false">(1.000001018*(1-K123*K123))/(1+K123*COS(RADIANS(N123)))</f>
        <v>1.00779821445844</v>
      </c>
      <c r="P123" s="1" t="n">
        <f aca="false">M123-0.00569-0.00478*SIN(RADIANS(125.04-1934.136*G123))</f>
        <v>42.0667219715111</v>
      </c>
      <c r="Q123" s="1" t="n">
        <f aca="false">23+(26+((21.448-G123*(46.815+G123*(0.00059-G123*0.001813))))/60)/60</f>
        <v>23.4358667822304</v>
      </c>
      <c r="R123" s="1" t="n">
        <f aca="false">Q123+0.00256*COS(RADIANS(125.04-1934.136*G123))</f>
        <v>23.438200580345</v>
      </c>
      <c r="S123" s="1" t="n">
        <f aca="false">DEGREES(ATAN2(COS(RADIANS(P123)),COS(RADIANS(R123))*SIN(RADIANS(P123))))</f>
        <v>39.6263898385194</v>
      </c>
      <c r="T123" s="1" t="n">
        <f aca="false">DEGREES(ASIN(SIN(RADIANS(R123))*SIN(RADIANS(P123))))</f>
        <v>15.4559373004374</v>
      </c>
      <c r="U123" s="1" t="n">
        <f aca="false">TAN(RADIANS(R123/2))*TAN(RADIANS(R123/2))</f>
        <v>0.0430304110368862</v>
      </c>
      <c r="V123" s="1" t="n">
        <f aca="false">4*DEGREES(U123*SIN(2*RADIANS(I123))-2*K123*SIN(RADIANS(J123))+4*K123*U123*SIN(RADIANS(J123))*COS(2*RADIANS(I123))-0.5*U123*U123*SIN(4*RADIANS(I123))-1.25*K123*K123*SIN(2*RADIANS(J123)))</f>
        <v>3.00564075343941</v>
      </c>
      <c r="W123" s="1" t="n">
        <f aca="false">DEGREES(ACOS(COS(RADIANS(90.833))/(COS(RADIANS($B$2))*COS(RADIANS(T123)))-TAN(RADIANS($B$2))*TAN(RADIANS(T123))))</f>
        <v>111.966464617857</v>
      </c>
      <c r="X123" s="6" t="n">
        <f aca="false">(720-4*$B$3-V123+$B$4*60)/1440</f>
        <v>0.543142693921223</v>
      </c>
      <c r="Y123" s="6" t="n">
        <f aca="false">(X123*1440-W123*4)/1440</f>
        <v>0.232124736649397</v>
      </c>
      <c r="Z123" s="6" t="n">
        <f aca="false">(X123*1440+W123*4)/1440</f>
        <v>0.854160651193049</v>
      </c>
      <c r="AA123" s="1" t="n">
        <f aca="false">8*W123</f>
        <v>895.731716942858</v>
      </c>
      <c r="AB123" s="1" t="n">
        <f aca="false">MOD(E123*1440+V123+4*$B$3-60*$B$4,1440)</f>
        <v>657.874520753439</v>
      </c>
      <c r="AC123" s="1" t="n">
        <f aca="false">IF(AB123/4&lt;0,AB123/4+180,AB123/4-180)</f>
        <v>-15.5313698116402</v>
      </c>
      <c r="AD123" s="1" t="n">
        <f aca="false">DEGREES(ACOS(SIN(RADIANS($B$2))*SIN(RADIANS(T123))+COS(RADIANS($B$2))*COS(RADIANS(T123))*COS(RADIANS(AC123))))</f>
        <v>38.2814704966191</v>
      </c>
      <c r="AE123" s="1" t="n">
        <f aca="false">90-AD123</f>
        <v>51.7185295033809</v>
      </c>
      <c r="AF123" s="1" t="n">
        <f aca="false">IF(AE123&gt;85,0,IF(AE123&gt;5,58.1/TAN(RADIANS(AE123))-0.07/POWER(TAN(RADIANS(AE123)),3)+0.000086/POWER(TAN(RADIANS(AE123)),5),IF(AE123&gt;-0.575,1735+AE123*(-518.2+AE123*(103.4+AE123*(-12.79+AE123*0.711))),-20.772/TAN(RADIANS(AE123)))))/3600</f>
        <v>0.0127277024673663</v>
      </c>
      <c r="AG123" s="1" t="n">
        <f aca="false">AE123+AF123</f>
        <v>51.7312572058483</v>
      </c>
      <c r="AH123" s="1" t="n">
        <f aca="false">IF(AC123&gt;0,MOD(DEGREES(ACOS(((SIN(RADIANS($B$2))*COS(RADIANS(AD123)))-SIN(RADIANS(T123)))/(COS(RADIANS($B$2))*SIN(RADIANS(AD123)))))+180,360),MOD(540-DEGREES(ACOS(((SIN(RADIANS($B$2))*COS(RADIANS(AD123)))-SIN(RADIANS(T123)))/(COS(RADIANS($B$2))*SIN(RADIANS(AD123))))),360))</f>
        <v>155.381087981012</v>
      </c>
    </row>
    <row r="124" customFormat="false" ht="15" hidden="false" customHeight="false" outlineLevel="0" collapsed="false">
      <c r="D124" s="5" t="n">
        <f aca="false">D123+1</f>
        <v>46145</v>
      </c>
      <c r="E124" s="6" t="n">
        <f aca="false">$B$5</f>
        <v>0.5</v>
      </c>
      <c r="F124" s="7" t="n">
        <f aca="false">D124+2415018.5+E124-$B$4/24</f>
        <v>2461163.95833333</v>
      </c>
      <c r="G124" s="8" t="n">
        <f aca="false">(F124-2451545)/36525</f>
        <v>0.26335272644308</v>
      </c>
      <c r="I124" s="1" t="n">
        <f aca="false">MOD(280.46646+G124*(36000.76983+G124*0.0003032),360)</f>
        <v>41.3673698086022</v>
      </c>
      <c r="J124" s="1" t="n">
        <f aca="false">357.52911+G124*(35999.05029-0.0001537*G124)</f>
        <v>9837.97714257323</v>
      </c>
      <c r="K124" s="1" t="n">
        <f aca="false">0.016708634-G124*(0.000042037+0.0000001267*G124)</f>
        <v>0.0166975546542033</v>
      </c>
      <c r="L124" s="1" t="n">
        <f aca="false">SIN(RADIANS(J124))*(1.914602-G124*(0.004817+0.000014*G124))+SIN(RADIANS(2*J124))*(0.019993-0.000101*G124)+SIN(RADIANS(3*J124))*0.000289</f>
        <v>1.67315596605247</v>
      </c>
      <c r="M124" s="1" t="n">
        <f aca="false">I124+L124</f>
        <v>43.0405257746547</v>
      </c>
      <c r="N124" s="1" t="n">
        <f aca="false">J124+L124</f>
        <v>9839.65029853928</v>
      </c>
      <c r="O124" s="1" t="n">
        <f aca="false">(1.000001018*(1-K124*K124))/(1+K124*COS(RADIANS(N124)))</f>
        <v>1.0080490610651</v>
      </c>
      <c r="P124" s="1" t="n">
        <f aca="false">M124-0.00569-0.00478*SIN(RADIANS(125.04-1934.136*G124))</f>
        <v>43.0368043330341</v>
      </c>
      <c r="Q124" s="1" t="n">
        <f aca="false">23+(26+((21.448-G124*(46.815+G124*(0.00059-G124*0.001813))))/60)/60</f>
        <v>23.4358664261962</v>
      </c>
      <c r="R124" s="1" t="n">
        <f aca="false">Q124+0.00256*COS(RADIANS(125.04-1934.136*G124))</f>
        <v>23.4381992509135</v>
      </c>
      <c r="S124" s="1" t="n">
        <f aca="false">DEGREES(ATAN2(COS(RADIANS(P124)),COS(RADIANS(R124))*SIN(RADIANS(P124))))</f>
        <v>40.5858527178823</v>
      </c>
      <c r="T124" s="1" t="n">
        <f aca="false">DEGREES(ASIN(SIN(RADIANS(R124))*SIN(RADIANS(P124))))</f>
        <v>15.751059744383</v>
      </c>
      <c r="U124" s="1" t="n">
        <f aca="false">TAN(RADIANS(R124/2))*TAN(RADIANS(R124/2))</f>
        <v>0.043030406016605</v>
      </c>
      <c r="V124" s="1" t="n">
        <f aca="false">4*DEGREES(U124*SIN(2*RADIANS(I124))-2*K124*SIN(RADIANS(J124))+4*K124*U124*SIN(RADIANS(J124))*COS(2*RADIANS(I124))-0.5*U124*U124*SIN(4*RADIANS(I124))-1.25*K124*K124*SIN(2*RADIANS(J124)))</f>
        <v>3.11001875871757</v>
      </c>
      <c r="W124" s="1" t="n">
        <f aca="false">DEGREES(ACOS(COS(RADIANS(90.833))/(COS(RADIANS($B$2))*COS(RADIANS(T124)))-TAN(RADIANS($B$2))*TAN(RADIANS(T124))))</f>
        <v>112.403222773928</v>
      </c>
      <c r="X124" s="6" t="n">
        <f aca="false">(720-4*$B$3-V124+$B$4*60)/1440</f>
        <v>0.543070209195335</v>
      </c>
      <c r="Y124" s="6" t="n">
        <f aca="false">(X124*1440-W124*4)/1440</f>
        <v>0.230839034823314</v>
      </c>
      <c r="Z124" s="6" t="n">
        <f aca="false">(X124*1440+W124*4)/1440</f>
        <v>0.855301383567356</v>
      </c>
      <c r="AA124" s="1" t="n">
        <f aca="false">8*W124</f>
        <v>899.22578219142</v>
      </c>
      <c r="AB124" s="1" t="n">
        <f aca="false">MOD(E124*1440+V124+4*$B$3-60*$B$4,1440)</f>
        <v>657.978898758718</v>
      </c>
      <c r="AC124" s="1" t="n">
        <f aca="false">IF(AB124/4&lt;0,AB124/4+180,AB124/4-180)</f>
        <v>-15.5052753103206</v>
      </c>
      <c r="AD124" s="1" t="n">
        <f aca="false">DEGREES(ACOS(SIN(RADIANS($B$2))*SIN(RADIANS(T124))+COS(RADIANS($B$2))*COS(RADIANS(T124))*COS(RADIANS(AC124))))</f>
        <v>37.9904479827009</v>
      </c>
      <c r="AE124" s="1" t="n">
        <f aca="false">90-AD124</f>
        <v>52.0095520172992</v>
      </c>
      <c r="AF124" s="1" t="n">
        <f aca="false">IF(AE124&gt;85,0,IF(AE124&gt;5,58.1/TAN(RADIANS(AE124))-0.07/POWER(TAN(RADIANS(AE124)),3)+0.000086/POWER(TAN(RADIANS(AE124)),5),IF(AE124&gt;-0.575,1735+AE124*(-518.2+AE124*(103.4+AE124*(-12.79+AE124*0.711))),-20.772/TAN(RADIANS(AE124)))))/3600</f>
        <v>0.0125954929448322</v>
      </c>
      <c r="AG124" s="1" t="n">
        <f aca="false">AE124+AF124</f>
        <v>52.022147510244</v>
      </c>
      <c r="AH124" s="1" t="n">
        <f aca="false">IF(AC124&gt;0,MOD(DEGREES(ACOS(((SIN(RADIANS($B$2))*COS(RADIANS(AD124)))-SIN(RADIANS(T124)))/(COS(RADIANS($B$2))*SIN(RADIANS(AD124)))))+180,360),MOD(540-DEGREES(ACOS(((SIN(RADIANS($B$2))*COS(RADIANS(AD124)))-SIN(RADIANS(T124)))/(COS(RADIANS($B$2))*SIN(RADIANS(AD124))))),360))</f>
        <v>155.291878559616</v>
      </c>
    </row>
    <row r="125" customFormat="false" ht="15" hidden="false" customHeight="false" outlineLevel="0" collapsed="false">
      <c r="D125" s="5" t="n">
        <f aca="false">D124+1</f>
        <v>46146</v>
      </c>
      <c r="E125" s="6" t="n">
        <f aca="false">$B$5</f>
        <v>0.5</v>
      </c>
      <c r="F125" s="7" t="n">
        <f aca="false">D125+2415018.5+E125-$B$4/24</f>
        <v>2461164.95833333</v>
      </c>
      <c r="G125" s="8" t="n">
        <f aca="false">(F125-2451545)/36525</f>
        <v>0.263380104950951</v>
      </c>
      <c r="I125" s="1" t="n">
        <f aca="false">MOD(280.46646+G125*(36000.76983+G125*0.0003032),360)</f>
        <v>42.3530171731381</v>
      </c>
      <c r="J125" s="1" t="n">
        <f aca="false">357.52911+G125*(35999.05029-0.0001537*G125)</f>
        <v>9838.96274285274</v>
      </c>
      <c r="K125" s="1" t="n">
        <f aca="false">0.016708634-G125*(0.000042037+0.0000001267*G125)</f>
        <v>0.0166975535014658</v>
      </c>
      <c r="L125" s="1" t="n">
        <f aca="false">SIN(RADIANS(J125))*(1.914602-G125*(0.004817+0.000014*G125))+SIN(RADIANS(2*J125))*(0.019993-0.000101*G125)+SIN(RADIANS(3*J125))*0.000289</f>
        <v>1.65710660804272</v>
      </c>
      <c r="M125" s="1" t="n">
        <f aca="false">I125+L125</f>
        <v>44.0101237811809</v>
      </c>
      <c r="N125" s="1" t="n">
        <f aca="false">J125+L125</f>
        <v>9840.61984946078</v>
      </c>
      <c r="O125" s="1" t="n">
        <f aca="false">(1.000001018*(1-K125*K125))/(1+K125*COS(RADIANS(N125)))</f>
        <v>1.00829750227346</v>
      </c>
      <c r="P125" s="1" t="n">
        <f aca="false">M125-0.00569-0.00478*SIN(RADIANS(125.04-1934.136*G125))</f>
        <v>44.0064063644447</v>
      </c>
      <c r="Q125" s="1" t="n">
        <f aca="false">23+(26+((21.448-G125*(46.815+G125*(0.00059-G125*0.001813))))/60)/60</f>
        <v>23.435866070162</v>
      </c>
      <c r="R125" s="1" t="n">
        <f aca="false">Q125+0.00256*COS(RADIANS(125.04-1934.136*G125))</f>
        <v>23.4381979194893</v>
      </c>
      <c r="S125" s="1" t="n">
        <f aca="false">DEGREES(ATAN2(COS(RADIANS(P125)),COS(RADIANS(R125))*SIN(RADIANS(P125))))</f>
        <v>41.5476102890849</v>
      </c>
      <c r="T125" s="1" t="n">
        <f aca="false">DEGREES(ASIN(SIN(RADIANS(R125))*SIN(RADIANS(P125))))</f>
        <v>16.0418293617999</v>
      </c>
      <c r="U125" s="1" t="n">
        <f aca="false">TAN(RADIANS(R125/2))*TAN(RADIANS(R125/2))</f>
        <v>0.0430304009887994</v>
      </c>
      <c r="V125" s="1" t="n">
        <f aca="false">4*DEGREES(U125*SIN(2*RADIANS(I125))-2*K125*SIN(RADIANS(J125))+4*K125*U125*SIN(RADIANS(J125))*COS(2*RADIANS(I125))-0.5*U125*U125*SIN(4*RADIANS(I125))-1.25*K125*K125*SIN(2*RADIANS(J125)))</f>
        <v>3.20524529483555</v>
      </c>
      <c r="W125" s="1" t="n">
        <f aca="false">DEGREES(ACOS(COS(RADIANS(90.833))/(COS(RADIANS($B$2))*COS(RADIANS(T125)))-TAN(RADIANS($B$2))*TAN(RADIANS(T125))))</f>
        <v>112.836173420624</v>
      </c>
      <c r="X125" s="6" t="n">
        <f aca="false">(720-4*$B$3-V125+$B$4*60)/1440</f>
        <v>0.543004079656364</v>
      </c>
      <c r="Y125" s="6" t="n">
        <f aca="false">(X125*1440-W125*4)/1440</f>
        <v>0.229570264599076</v>
      </c>
      <c r="Z125" s="6" t="n">
        <f aca="false">(X125*1440+W125*4)/1440</f>
        <v>0.856437894713653</v>
      </c>
      <c r="AA125" s="1" t="n">
        <f aca="false">8*W125</f>
        <v>902.689387364991</v>
      </c>
      <c r="AB125" s="1" t="n">
        <f aca="false">MOD(E125*1440+V125+4*$B$3-60*$B$4,1440)</f>
        <v>658.074125294836</v>
      </c>
      <c r="AC125" s="1" t="n">
        <f aca="false">IF(AB125/4&lt;0,AB125/4+180,AB125/4-180)</f>
        <v>-15.4814686762911</v>
      </c>
      <c r="AD125" s="1" t="n">
        <f aca="false">DEGREES(ACOS(SIN(RADIANS($B$2))*SIN(RADIANS(T125))+COS(RADIANS($B$2))*COS(RADIANS(T125))*COS(RADIANS(AC125))))</f>
        <v>37.704295967149</v>
      </c>
      <c r="AE125" s="1" t="n">
        <f aca="false">90-AD125</f>
        <v>52.295704032851</v>
      </c>
      <c r="AF125" s="1" t="n">
        <f aca="false">IF(AE125&gt;85,0,IF(AE125&gt;5,58.1/TAN(RADIANS(AE125))-0.07/POWER(TAN(RADIANS(AE125)),3)+0.000086/POWER(TAN(RADIANS(AE125)),5),IF(AE125&gt;-0.575,1735+AE125*(-518.2+AE125*(103.4+AE125*(-12.79+AE125*0.711))),-20.772/TAN(RADIANS(AE125)))))/3600</f>
        <v>0.0124665089932978</v>
      </c>
      <c r="AG125" s="1" t="n">
        <f aca="false">AE125+AF125</f>
        <v>52.3081705418443</v>
      </c>
      <c r="AH125" s="1" t="n">
        <f aca="false">IF(AC125&gt;0,MOD(DEGREES(ACOS(((SIN(RADIANS($B$2))*COS(RADIANS(AD125)))-SIN(RADIANS(T125)))/(COS(RADIANS($B$2))*SIN(RADIANS(AD125)))))+180,360),MOD(540-DEGREES(ACOS(((SIN(RADIANS($B$2))*COS(RADIANS(AD125)))-SIN(RADIANS(T125)))/(COS(RADIANS($B$2))*SIN(RADIANS(AD125))))),360))</f>
        <v>155.199850466247</v>
      </c>
    </row>
    <row r="126" customFormat="false" ht="15" hidden="false" customHeight="false" outlineLevel="0" collapsed="false">
      <c r="D126" s="5" t="n">
        <f aca="false">D125+1</f>
        <v>46147</v>
      </c>
      <c r="E126" s="6" t="n">
        <f aca="false">$B$5</f>
        <v>0.5</v>
      </c>
      <c r="F126" s="7" t="n">
        <f aca="false">D126+2415018.5+E126-$B$4/24</f>
        <v>2461165.95833333</v>
      </c>
      <c r="G126" s="8" t="n">
        <f aca="false">(F126-2451545)/36525</f>
        <v>0.263407483458822</v>
      </c>
      <c r="I126" s="1" t="n">
        <f aca="false">MOD(280.46646+G126*(36000.76983+G126*0.0003032),360)</f>
        <v>43.3386645376741</v>
      </c>
      <c r="J126" s="1" t="n">
        <f aca="false">357.52911+G126*(35999.05029-0.0001537*G126)</f>
        <v>9839.94834313225</v>
      </c>
      <c r="K126" s="1" t="n">
        <f aca="false">0.016708634-G126*(0.000042037+0.0000001267*G126)</f>
        <v>0.0166975523487281</v>
      </c>
      <c r="L126" s="1" t="n">
        <f aca="false">SIN(RADIANS(J126))*(1.914602-G126*(0.004817+0.000014*G126))+SIN(RADIANS(2*J126))*(0.019993-0.000101*G126)+SIN(RADIANS(3*J126))*0.000289</f>
        <v>1.64058196809642</v>
      </c>
      <c r="M126" s="1" t="n">
        <f aca="false">I126+L126</f>
        <v>44.9792465057705</v>
      </c>
      <c r="N126" s="1" t="n">
        <f aca="false">J126+L126</f>
        <v>9841.58892510035</v>
      </c>
      <c r="O126" s="1" t="n">
        <f aca="false">(1.000001018*(1-K126*K126))/(1+K126*COS(RADIANS(N126)))</f>
        <v>1.00854346814668</v>
      </c>
      <c r="P126" s="1" t="n">
        <f aca="false">M126-0.00569-0.00478*SIN(RADIANS(125.04-1934.136*G126))</f>
        <v>44.9755331122338</v>
      </c>
      <c r="Q126" s="1" t="n">
        <f aca="false">23+(26+((21.448-G126*(46.815+G126*(0.00059-G126*0.001813))))/60)/60</f>
        <v>23.4358657141278</v>
      </c>
      <c r="R126" s="1" t="n">
        <f aca="false">Q126+0.00256*COS(RADIANS(125.04-1934.136*G126))</f>
        <v>23.4381965860734</v>
      </c>
      <c r="S126" s="1" t="n">
        <f aca="false">DEGREES(ATAN2(COS(RADIANS(P126)),COS(RADIANS(R126))*SIN(RADIANS(P126))))</f>
        <v>42.5116843724656</v>
      </c>
      <c r="T126" s="1" t="n">
        <f aca="false">DEGREES(ASIN(SIN(RADIANS(R126))*SIN(RADIANS(P126))))</f>
        <v>16.3281597356776</v>
      </c>
      <c r="U126" s="1" t="n">
        <f aca="false">TAN(RADIANS(R126/2))*TAN(RADIANS(R126/2))</f>
        <v>0.0430303959534724</v>
      </c>
      <c r="V126" s="1" t="n">
        <f aca="false">4*DEGREES(U126*SIN(2*RADIANS(I126))-2*K126*SIN(RADIANS(J126))+4*K126*U126*SIN(RADIANS(J126))*COS(2*RADIANS(I126))-0.5*U126*U126*SIN(4*RADIANS(I126))-1.25*K126*K126*SIN(2*RADIANS(J126)))</f>
        <v>3.29123193444909</v>
      </c>
      <c r="W126" s="1" t="n">
        <f aca="false">DEGREES(ACOS(COS(RADIANS(90.833))/(COS(RADIANS($B$2))*COS(RADIANS(T126)))-TAN(RADIANS($B$2))*TAN(RADIANS(T126))))</f>
        <v>113.265145200415</v>
      </c>
      <c r="X126" s="6" t="n">
        <f aca="false">(720-4*$B$3-V126+$B$4*60)/1440</f>
        <v>0.542944366712188</v>
      </c>
      <c r="Y126" s="6" t="n">
        <f aca="false">(X126*1440-W126*4)/1440</f>
        <v>0.228318963377701</v>
      </c>
      <c r="Z126" s="6" t="n">
        <f aca="false">(X126*1440+W126*4)/1440</f>
        <v>0.857569770046675</v>
      </c>
      <c r="AA126" s="1" t="n">
        <f aca="false">8*W126</f>
        <v>906.121161603324</v>
      </c>
      <c r="AB126" s="1" t="n">
        <f aca="false">MOD(E126*1440+V126+4*$B$3-60*$B$4,1440)</f>
        <v>658.160111934449</v>
      </c>
      <c r="AC126" s="1" t="n">
        <f aca="false">IF(AB126/4&lt;0,AB126/4+180,AB126/4-180)</f>
        <v>-15.4599720163877</v>
      </c>
      <c r="AD126" s="1" t="n">
        <f aca="false">DEGREES(ACOS(SIN(RADIANS($B$2))*SIN(RADIANS(T126))+COS(RADIANS($B$2))*COS(RADIANS(T126))*COS(RADIANS(AC126))))</f>
        <v>37.4231069032116</v>
      </c>
      <c r="AE126" s="1" t="n">
        <f aca="false">90-AD126</f>
        <v>52.5768930967884</v>
      </c>
      <c r="AF126" s="1" t="n">
        <f aca="false">IF(AE126&gt;85,0,IF(AE126&gt;5,58.1/TAN(RADIANS(AE126))-0.07/POWER(TAN(RADIANS(AE126)),3)+0.000086/POWER(TAN(RADIANS(AE126)),5),IF(AE126&gt;-0.575,1735+AE126*(-518.2+AE126*(103.4+AE126*(-12.79+AE126*0.711))),-20.772/TAN(RADIANS(AE126)))))/3600</f>
        <v>0.0123407230853528</v>
      </c>
      <c r="AG126" s="1" t="n">
        <f aca="false">AE126+AF126</f>
        <v>52.5892338198737</v>
      </c>
      <c r="AH126" s="1" t="n">
        <f aca="false">IF(AC126&gt;0,MOD(DEGREES(ACOS(((SIN(RADIANS($B$2))*COS(RADIANS(AD126)))-SIN(RADIANS(T126)))/(COS(RADIANS($B$2))*SIN(RADIANS(AD126)))))+180,360),MOD(540-DEGREES(ACOS(((SIN(RADIANS($B$2))*COS(RADIANS(AD126)))-SIN(RADIANS(T126)))/(COS(RADIANS($B$2))*SIN(RADIANS(AD126))))),360))</f>
        <v>155.104995556404</v>
      </c>
    </row>
    <row r="127" customFormat="false" ht="15" hidden="false" customHeight="false" outlineLevel="0" collapsed="false">
      <c r="D127" s="5" t="n">
        <f aca="false">D126+1</f>
        <v>46148</v>
      </c>
      <c r="E127" s="6" t="n">
        <f aca="false">$B$5</f>
        <v>0.5</v>
      </c>
      <c r="F127" s="7" t="n">
        <f aca="false">D127+2415018.5+E127-$B$4/24</f>
        <v>2461166.95833333</v>
      </c>
      <c r="G127" s="8" t="n">
        <f aca="false">(F127-2451545)/36525</f>
        <v>0.263434861966694</v>
      </c>
      <c r="I127" s="1" t="n">
        <f aca="false">MOD(280.46646+G127*(36000.76983+G127*0.0003032),360)</f>
        <v>44.3243119022118</v>
      </c>
      <c r="J127" s="1" t="n">
        <f aca="false">357.52911+G127*(35999.05029-0.0001537*G127)</f>
        <v>9840.93394341175</v>
      </c>
      <c r="K127" s="1" t="n">
        <f aca="false">0.016708634-G127*(0.000042037+0.0000001267*G127)</f>
        <v>0.0166975511959902</v>
      </c>
      <c r="L127" s="1" t="n">
        <f aca="false">SIN(RADIANS(J127))*(1.914602-G127*(0.004817+0.000014*G127))+SIN(RADIANS(2*J127))*(0.019993-0.000101*G127)+SIN(RADIANS(3*J127))*0.000289</f>
        <v>1.62358721546943</v>
      </c>
      <c r="M127" s="1" t="n">
        <f aca="false">I127+L127</f>
        <v>45.9478991176812</v>
      </c>
      <c r="N127" s="1" t="n">
        <f aca="false">J127+L127</f>
        <v>9842.55753062722</v>
      </c>
      <c r="O127" s="1" t="n">
        <f aca="false">(1.000001018*(1-K127*K127))/(1+K127*COS(RADIANS(N127)))</f>
        <v>1.00878688954737</v>
      </c>
      <c r="P127" s="1" t="n">
        <f aca="false">M127-0.00569-0.00478*SIN(RADIANS(125.04-1934.136*G127))</f>
        <v>45.9441897456557</v>
      </c>
      <c r="Q127" s="1" t="n">
        <f aca="false">23+(26+((21.448-G127*(46.815+G127*(0.00059-G127*0.001813))))/60)/60</f>
        <v>23.4358653580937</v>
      </c>
      <c r="R127" s="1" t="n">
        <f aca="false">Q127+0.00256*COS(RADIANS(125.04-1934.136*G127))</f>
        <v>23.4381952506664</v>
      </c>
      <c r="S127" s="1" t="n">
        <f aca="false">DEGREES(ATAN2(COS(RADIANS(P127)),COS(RADIANS(R127))*SIN(RADIANS(P127))))</f>
        <v>43.4780939183891</v>
      </c>
      <c r="T127" s="1" t="n">
        <f aca="false">DEGREES(ASIN(SIN(RADIANS(R127))*SIN(RADIANS(P127))))</f>
        <v>16.6099650875667</v>
      </c>
      <c r="U127" s="1" t="n">
        <f aca="false">TAN(RADIANS(R127/2))*TAN(RADIANS(R127/2))</f>
        <v>0.0430303909106273</v>
      </c>
      <c r="V127" s="1" t="n">
        <f aca="false">4*DEGREES(U127*SIN(2*RADIANS(I127))-2*K127*SIN(RADIANS(J127))+4*K127*U127*SIN(RADIANS(J127))*COS(2*RADIANS(I127))-0.5*U127*U127*SIN(4*RADIANS(I127))-1.25*K127*K127*SIN(2*RADIANS(J127)))</f>
        <v>3.36790172144233</v>
      </c>
      <c r="W127" s="1" t="n">
        <f aca="false">DEGREES(ACOS(COS(RADIANS(90.833))/(COS(RADIANS($B$2))*COS(RADIANS(T127)))-TAN(RADIANS($B$2))*TAN(RADIANS(T127))))</f>
        <v>113.689961562958</v>
      </c>
      <c r="X127" s="6" t="n">
        <f aca="false">(720-4*$B$3-V127+$B$4*60)/1440</f>
        <v>0.542891123804554</v>
      </c>
      <c r="Y127" s="6" t="n">
        <f aca="false">(X127*1440-W127*4)/1440</f>
        <v>0.22708567501856</v>
      </c>
      <c r="Z127" s="6" t="n">
        <f aca="false">(X127*1440+W127*4)/1440</f>
        <v>0.858696572590548</v>
      </c>
      <c r="AA127" s="1" t="n">
        <f aca="false">8*W127</f>
        <v>909.519692503662</v>
      </c>
      <c r="AB127" s="1" t="n">
        <f aca="false">MOD(E127*1440+V127+4*$B$3-60*$B$4,1440)</f>
        <v>658.236781721442</v>
      </c>
      <c r="AC127" s="1" t="n">
        <f aca="false">IF(AB127/4&lt;0,AB127/4+180,AB127/4-180)</f>
        <v>-15.4408045696394</v>
      </c>
      <c r="AD127" s="1" t="n">
        <f aca="false">DEGREES(ACOS(SIN(RADIANS($B$2))*SIN(RADIANS(T127))+COS(RADIANS($B$2))*COS(RADIANS(T127))*COS(RADIANS(AC127))))</f>
        <v>37.1469718988223</v>
      </c>
      <c r="AE127" s="1" t="n">
        <f aca="false">90-AD127</f>
        <v>52.8530281011777</v>
      </c>
      <c r="AF127" s="1" t="n">
        <f aca="false">IF(AE127&gt;85,0,IF(AE127&gt;5,58.1/TAN(RADIANS(AE127))-0.07/POWER(TAN(RADIANS(AE127)),3)+0.000086/POWER(TAN(RADIANS(AE127)),5),IF(AE127&gt;-0.575,1735+AE127*(-518.2+AE127*(103.4+AE127*(-12.79+AE127*0.711))),-20.772/TAN(RADIANS(AE127)))))/3600</f>
        <v>0.012218108892173</v>
      </c>
      <c r="AG127" s="1" t="n">
        <f aca="false">AE127+AF127</f>
        <v>52.8652462100698</v>
      </c>
      <c r="AH127" s="1" t="n">
        <f aca="false">IF(AC127&gt;0,MOD(DEGREES(ACOS(((SIN(RADIANS($B$2))*COS(RADIANS(AD127)))-SIN(RADIANS(T127)))/(COS(RADIANS($B$2))*SIN(RADIANS(AD127)))))+180,360),MOD(540-DEGREES(ACOS(((SIN(RADIANS($B$2))*COS(RADIANS(AD127)))-SIN(RADIANS(T127)))/(COS(RADIANS($B$2))*SIN(RADIANS(AD127))))),360))</f>
        <v>155.007312522797</v>
      </c>
    </row>
    <row r="128" customFormat="false" ht="15" hidden="false" customHeight="false" outlineLevel="0" collapsed="false">
      <c r="D128" s="5" t="n">
        <f aca="false">D127+1</f>
        <v>46149</v>
      </c>
      <c r="E128" s="6" t="n">
        <f aca="false">$B$5</f>
        <v>0.5</v>
      </c>
      <c r="F128" s="7" t="n">
        <f aca="false">D128+2415018.5+E128-$B$4/24</f>
        <v>2461167.95833333</v>
      </c>
      <c r="G128" s="8" t="n">
        <f aca="false">(F128-2451545)/36525</f>
        <v>0.263462240474565</v>
      </c>
      <c r="I128" s="1" t="n">
        <f aca="false">MOD(280.46646+G128*(36000.76983+G128*0.0003032),360)</f>
        <v>45.3099592667513</v>
      </c>
      <c r="J128" s="1" t="n">
        <f aca="false">357.52911+G128*(35999.05029-0.0001537*G128)</f>
        <v>9841.91954369126</v>
      </c>
      <c r="K128" s="1" t="n">
        <f aca="false">0.016708634-G128*(0.000042037+0.0000001267*G128)</f>
        <v>0.0166975500432522</v>
      </c>
      <c r="L128" s="1" t="n">
        <f aca="false">SIN(RADIANS(J128))*(1.914602-G128*(0.004817+0.000014*G128))+SIN(RADIANS(2*J128))*(0.019993-0.000101*G128)+SIN(RADIANS(3*J128))*0.000289</f>
        <v>1.60612764037247</v>
      </c>
      <c r="M128" s="1" t="n">
        <f aca="false">I128+L128</f>
        <v>46.9160869071238</v>
      </c>
      <c r="N128" s="1" t="n">
        <f aca="false">J128+L128</f>
        <v>9843.52567133163</v>
      </c>
      <c r="O128" s="1" t="n">
        <f aca="false">(1.000001018*(1-K128*K128))/(1+K128*COS(RADIANS(N128)))</f>
        <v>1.00902769815378</v>
      </c>
      <c r="P128" s="1" t="n">
        <f aca="false">M128-0.00569-0.00478*SIN(RADIANS(125.04-1934.136*G128))</f>
        <v>46.9123815549177</v>
      </c>
      <c r="Q128" s="1" t="n">
        <f aca="false">23+(26+((21.448-G128*(46.815+G128*(0.00059-G128*0.001813))))/60)/60</f>
        <v>23.4358650020595</v>
      </c>
      <c r="R128" s="1" t="n">
        <f aca="false">Q128+0.00256*COS(RADIANS(125.04-1934.136*G128))</f>
        <v>23.4381939132693</v>
      </c>
      <c r="S128" s="1" t="n">
        <f aca="false">DEGREES(ATAN2(COS(RADIANS(P128)),COS(RADIANS(R128))*SIN(RADIANS(P128))))</f>
        <v>44.4468549489435</v>
      </c>
      <c r="T128" s="1" t="n">
        <f aca="false">DEGREES(ASIN(SIN(RADIANS(R128))*SIN(RADIANS(P128))))</f>
        <v>16.8871603168615</v>
      </c>
      <c r="U128" s="1" t="n">
        <f aca="false">TAN(RADIANS(R128/2))*TAN(RADIANS(R128/2))</f>
        <v>0.0430303858602672</v>
      </c>
      <c r="V128" s="1" t="n">
        <f aca="false">4*DEGREES(U128*SIN(2*RADIANS(I128))-2*K128*SIN(RADIANS(J128))+4*K128*U128*SIN(RADIANS(J128))*COS(2*RADIANS(I128))-0.5*U128*U128*SIN(4*RADIANS(I128))-1.25*K128*K128*SIN(2*RADIANS(J128)))</f>
        <v>3.43518942812646</v>
      </c>
      <c r="W128" s="1" t="n">
        <f aca="false">DEGREES(ACOS(COS(RADIANS(90.833))/(COS(RADIANS($B$2))*COS(RADIANS(T128)))-TAN(RADIANS($B$2))*TAN(RADIANS(T128))))</f>
        <v>114.110440790051</v>
      </c>
      <c r="X128" s="6" t="n">
        <f aca="false">(720-4*$B$3-V128+$B$4*60)/1440</f>
        <v>0.542844396230468</v>
      </c>
      <c r="Y128" s="6" t="n">
        <f aca="false">(X128*1440-W128*4)/1440</f>
        <v>0.225870949591436</v>
      </c>
      <c r="Z128" s="6" t="n">
        <f aca="false">(X128*1440+W128*4)/1440</f>
        <v>0.8598178428695</v>
      </c>
      <c r="AA128" s="1" t="n">
        <f aca="false">8*W128</f>
        <v>912.883526320412</v>
      </c>
      <c r="AB128" s="1" t="n">
        <f aca="false">MOD(E128*1440+V128+4*$B$3-60*$B$4,1440)</f>
        <v>658.304069428127</v>
      </c>
      <c r="AC128" s="1" t="n">
        <f aca="false">IF(AB128/4&lt;0,AB128/4+180,AB128/4-180)</f>
        <v>-15.4239826429684</v>
      </c>
      <c r="AD128" s="1" t="n">
        <f aca="false">DEGREES(ACOS(SIN(RADIANS($B$2))*SIN(RADIANS(T128))+COS(RADIANS($B$2))*COS(RADIANS(T128))*COS(RADIANS(AC128))))</f>
        <v>36.8759806431857</v>
      </c>
      <c r="AE128" s="1" t="n">
        <f aca="false">90-AD128</f>
        <v>53.1240193568143</v>
      </c>
      <c r="AF128" s="1" t="n">
        <f aca="false">IF(AE128&gt;85,0,IF(AE128&gt;5,58.1/TAN(RADIANS(AE128))-0.07/POWER(TAN(RADIANS(AE128)),3)+0.000086/POWER(TAN(RADIANS(AE128)),5),IF(AE128&gt;-0.575,1735+AE128*(-518.2+AE128*(103.4+AE128*(-12.79+AE128*0.711))),-20.772/TAN(RADIANS(AE128)))))/3600</f>
        <v>0.0120986412335553</v>
      </c>
      <c r="AG128" s="1" t="n">
        <f aca="false">AE128+AF128</f>
        <v>53.1361179980479</v>
      </c>
      <c r="AH128" s="1" t="n">
        <f aca="false">IF(AC128&gt;0,MOD(DEGREES(ACOS(((SIN(RADIANS($B$2))*COS(RADIANS(AD128)))-SIN(RADIANS(T128)))/(COS(RADIANS($B$2))*SIN(RADIANS(AD128)))))+180,360),MOD(540-DEGREES(ACOS(((SIN(RADIANS($B$2))*COS(RADIANS(AD128)))-SIN(RADIANS(T128)))/(COS(RADIANS($B$2))*SIN(RADIANS(AD128))))),360))</f>
        <v>154.906807189463</v>
      </c>
    </row>
    <row r="129" customFormat="false" ht="15" hidden="false" customHeight="false" outlineLevel="0" collapsed="false">
      <c r="D129" s="5" t="n">
        <f aca="false">D128+1</f>
        <v>46150</v>
      </c>
      <c r="E129" s="6" t="n">
        <f aca="false">$B$5</f>
        <v>0.5</v>
      </c>
      <c r="F129" s="7" t="n">
        <f aca="false">D129+2415018.5+E129-$B$4/24</f>
        <v>2461168.95833333</v>
      </c>
      <c r="G129" s="8" t="n">
        <f aca="false">(F129-2451545)/36525</f>
        <v>0.263489618982436</v>
      </c>
      <c r="I129" s="1" t="n">
        <f aca="false">MOD(280.46646+G129*(36000.76983+G129*0.0003032),360)</f>
        <v>46.2956066312891</v>
      </c>
      <c r="J129" s="1" t="n">
        <f aca="false">357.52911+G129*(35999.05029-0.0001537*G129)</f>
        <v>9842.90514397077</v>
      </c>
      <c r="K129" s="1" t="n">
        <f aca="false">0.016708634-G129*(0.000042037+0.0000001267*G129)</f>
        <v>0.0166975488905139</v>
      </c>
      <c r="L129" s="1" t="n">
        <f aca="false">SIN(RADIANS(J129))*(1.914602-G129*(0.004817+0.000014*G129))+SIN(RADIANS(2*J129))*(0.019993-0.000101*G129)+SIN(RADIANS(3*J129))*0.000289</f>
        <v>1.58820865214884</v>
      </c>
      <c r="M129" s="1" t="n">
        <f aca="false">I129+L129</f>
        <v>47.8838152834379</v>
      </c>
      <c r="N129" s="1" t="n">
        <f aca="false">J129+L129</f>
        <v>9844.49335262292</v>
      </c>
      <c r="O129" s="1" t="n">
        <f aca="false">(1.000001018*(1-K129*K129))/(1+K129*COS(RADIANS(N129)))</f>
        <v>1.00926582647561</v>
      </c>
      <c r="P129" s="1" t="n">
        <f aca="false">M129-0.00569-0.00478*SIN(RADIANS(125.04-1934.136*G129))</f>
        <v>47.8801139493559</v>
      </c>
      <c r="Q129" s="1" t="n">
        <f aca="false">23+(26+((21.448-G129*(46.815+G129*(0.00059-G129*0.001813))))/60)/60</f>
        <v>23.4358646460253</v>
      </c>
      <c r="R129" s="1" t="n">
        <f aca="false">Q129+0.00256*COS(RADIANS(125.04-1934.136*G129))</f>
        <v>23.4381925738829</v>
      </c>
      <c r="S129" s="1" t="n">
        <f aca="false">DEGREES(ATAN2(COS(RADIANS(P129)),COS(RADIANS(R129))*SIN(RADIANS(P129))))</f>
        <v>45.4179805018484</v>
      </c>
      <c r="T129" s="1" t="n">
        <f aca="false">DEGREES(ASIN(SIN(RADIANS(R129))*SIN(RADIANS(P129))))</f>
        <v>17.1596610419039</v>
      </c>
      <c r="U129" s="1" t="n">
        <f aca="false">TAN(RADIANS(R129/2))*TAN(RADIANS(R129/2))</f>
        <v>0.0430303808023954</v>
      </c>
      <c r="V129" s="1" t="n">
        <f aca="false">4*DEGREES(U129*SIN(2*RADIANS(I129))-2*K129*SIN(RADIANS(J129))+4*K129*U129*SIN(RADIANS(J129))*COS(2*RADIANS(I129))-0.5*U129*U129*SIN(4*RADIANS(I129))-1.25*K129*K129*SIN(2*RADIANS(J129)))</f>
        <v>3.49304180155292</v>
      </c>
      <c r="W129" s="1" t="n">
        <f aca="false">DEGREES(ACOS(COS(RADIANS(90.833))/(COS(RADIANS($B$2))*COS(RADIANS(T129)))-TAN(RADIANS($B$2))*TAN(RADIANS(T129))))</f>
        <v>114.526396038958</v>
      </c>
      <c r="X129" s="6" t="n">
        <f aca="false">(720-4*$B$3-V129+$B$4*60)/1440</f>
        <v>0.542804220971144</v>
      </c>
      <c r="Y129" s="6" t="n">
        <f aca="false">(X129*1440-W129*4)/1440</f>
        <v>0.22467534308515</v>
      </c>
      <c r="Z129" s="6" t="n">
        <f aca="false">(X129*1440+W129*4)/1440</f>
        <v>0.860933098857138</v>
      </c>
      <c r="AA129" s="1" t="n">
        <f aca="false">8*W129</f>
        <v>916.211168311663</v>
      </c>
      <c r="AB129" s="1" t="n">
        <f aca="false">MOD(E129*1440+V129+4*$B$3-60*$B$4,1440)</f>
        <v>658.361921801553</v>
      </c>
      <c r="AC129" s="1" t="n">
        <f aca="false">IF(AB129/4&lt;0,AB129/4+180,AB129/4-180)</f>
        <v>-15.4095195496118</v>
      </c>
      <c r="AD129" s="1" t="n">
        <f aca="false">DEGREES(ACOS(SIN(RADIANS($B$2))*SIN(RADIANS(T129))+COS(RADIANS($B$2))*COS(RADIANS(T129))*COS(RADIANS(AC129))))</f>
        <v>36.6102213305669</v>
      </c>
      <c r="AE129" s="1" t="n">
        <f aca="false">90-AD129</f>
        <v>53.3897786694331</v>
      </c>
      <c r="AF129" s="1" t="n">
        <f aca="false">IF(AE129&gt;85,0,IF(AE129&gt;5,58.1/TAN(RADIANS(AE129))-0.07/POWER(TAN(RADIANS(AE129)),3)+0.000086/POWER(TAN(RADIANS(AE129)),5),IF(AE129&gt;-0.575,1735+AE129*(-518.2+AE129*(103.4+AE129*(-12.79+AE129*0.711))),-20.772/TAN(RADIANS(AE129)))))/3600</f>
        <v>0.0119822960277299</v>
      </c>
      <c r="AG129" s="1" t="n">
        <f aca="false">AE129+AF129</f>
        <v>53.4017609654608</v>
      </c>
      <c r="AH129" s="1" t="n">
        <f aca="false">IF(AC129&gt;0,MOD(DEGREES(ACOS(((SIN(RADIANS($B$2))*COS(RADIANS(AD129)))-SIN(RADIANS(T129)))/(COS(RADIANS($B$2))*SIN(RADIANS(AD129)))))+180,360),MOD(540-DEGREES(ACOS(((SIN(RADIANS($B$2))*COS(RADIANS(AD129)))-SIN(RADIANS(T129)))/(COS(RADIANS($B$2))*SIN(RADIANS(AD129))))),360))</f>
        <v>154.803492797232</v>
      </c>
    </row>
    <row r="130" customFormat="false" ht="15" hidden="false" customHeight="false" outlineLevel="0" collapsed="false">
      <c r="D130" s="5" t="n">
        <f aca="false">D129+1</f>
        <v>46151</v>
      </c>
      <c r="E130" s="6" t="n">
        <f aca="false">$B$5</f>
        <v>0.5</v>
      </c>
      <c r="F130" s="7" t="n">
        <f aca="false">D130+2415018.5+E130-$B$4/24</f>
        <v>2461169.95833333</v>
      </c>
      <c r="G130" s="8" t="n">
        <f aca="false">(F130-2451545)/36525</f>
        <v>0.263516997490308</v>
      </c>
      <c r="I130" s="1" t="n">
        <f aca="false">MOD(280.46646+G130*(36000.76983+G130*0.0003032),360)</f>
        <v>47.2812539958286</v>
      </c>
      <c r="J130" s="1" t="n">
        <f aca="false">357.52911+G130*(35999.05029-0.0001537*G130)</f>
        <v>9843.89074425028</v>
      </c>
      <c r="K130" s="1" t="n">
        <f aca="false">0.016708634-G130*(0.000042037+0.0000001267*G130)</f>
        <v>0.0166975477377755</v>
      </c>
      <c r="L130" s="1" t="n">
        <f aca="false">SIN(RADIANS(J130))*(1.914602-G130*(0.004817+0.000014*G130))+SIN(RADIANS(2*J130))*(0.019993-0.000101*G130)+SIN(RADIANS(3*J130))*0.000289</f>
        <v>1.56983577743812</v>
      </c>
      <c r="M130" s="1" t="n">
        <f aca="false">I130+L130</f>
        <v>48.8510897732667</v>
      </c>
      <c r="N130" s="1" t="n">
        <f aca="false">J130+L130</f>
        <v>9845.46058002772</v>
      </c>
      <c r="O130" s="1" t="n">
        <f aca="false">(1.000001018*(1-K130*K130))/(1+K130*COS(RADIANS(N130)))</f>
        <v>1.00950120786962</v>
      </c>
      <c r="P130" s="1" t="n">
        <f aca="false">M130-0.00569-0.00478*SIN(RADIANS(125.04-1934.136*G130))</f>
        <v>48.8473924556102</v>
      </c>
      <c r="Q130" s="1" t="n">
        <f aca="false">23+(26+((21.448-G130*(46.815+G130*(0.00059-G130*0.001813))))/60)/60</f>
        <v>23.4358642899912</v>
      </c>
      <c r="R130" s="1" t="n">
        <f aca="false">Q130+0.00256*COS(RADIANS(125.04-1934.136*G130))</f>
        <v>23.438191232508</v>
      </c>
      <c r="S130" s="1" t="n">
        <f aca="false">DEGREES(ATAN2(COS(RADIANS(P130)),COS(RADIANS(R130))*SIN(RADIANS(P130))))</f>
        <v>46.3914805768468</v>
      </c>
      <c r="T130" s="1" t="n">
        <f aca="false">DEGREES(ASIN(SIN(RADIANS(R130))*SIN(RADIANS(P130))))</f>
        <v>17.4273836428815</v>
      </c>
      <c r="U130" s="1" t="n">
        <f aca="false">TAN(RADIANS(R130/2))*TAN(RADIANS(R130/2))</f>
        <v>0.0430303757370149</v>
      </c>
      <c r="V130" s="1" t="n">
        <f aca="false">4*DEGREES(U130*SIN(2*RADIANS(I130))-2*K130*SIN(RADIANS(J130))+4*K130*U130*SIN(RADIANS(J130))*COS(2*RADIANS(I130))-0.5*U130*U130*SIN(4*RADIANS(I130))-1.25*K130*K130*SIN(2*RADIANS(J130)))</f>
        <v>3.54141779765805</v>
      </c>
      <c r="W130" s="1" t="n">
        <f aca="false">DEGREES(ACOS(COS(RADIANS(90.833))/(COS(RADIANS($B$2))*COS(RADIANS(T130)))-TAN(RADIANS($B$2))*TAN(RADIANS(T130))))</f>
        <v>114.937635405328</v>
      </c>
      <c r="X130" s="6" t="n">
        <f aca="false">(720-4*$B$3-V130+$B$4*60)/1440</f>
        <v>0.542770626529404</v>
      </c>
      <c r="Y130" s="6" t="n">
        <f aca="false">(X130*1440-W130*4)/1440</f>
        <v>0.22349941707016</v>
      </c>
      <c r="Z130" s="6" t="n">
        <f aca="false">(X130*1440+W130*4)/1440</f>
        <v>0.862041835988648</v>
      </c>
      <c r="AA130" s="1" t="n">
        <f aca="false">8*W130</f>
        <v>919.501083242623</v>
      </c>
      <c r="AB130" s="1" t="n">
        <f aca="false">MOD(E130*1440+V130+4*$B$3-60*$B$4,1440)</f>
        <v>658.410297797658</v>
      </c>
      <c r="AC130" s="1" t="n">
        <f aca="false">IF(AB130/4&lt;0,AB130/4+180,AB130/4-180)</f>
        <v>-15.3974255505855</v>
      </c>
      <c r="AD130" s="1" t="n">
        <f aca="false">DEGREES(ACOS(SIN(RADIANS($B$2))*SIN(RADIANS(T130))+COS(RADIANS($B$2))*COS(RADIANS(T130))*COS(RADIANS(AC130))))</f>
        <v>36.3497805814221</v>
      </c>
      <c r="AE130" s="1" t="n">
        <f aca="false">90-AD130</f>
        <v>53.6502194185779</v>
      </c>
      <c r="AF130" s="1" t="n">
        <f aca="false">IF(AE130&gt;85,0,IF(AE130&gt;5,58.1/TAN(RADIANS(AE130))-0.07/POWER(TAN(RADIANS(AE130)),3)+0.000086/POWER(TAN(RADIANS(AE130)),5),IF(AE130&gt;-0.575,1735+AE130*(-518.2+AE130*(103.4+AE130*(-12.79+AE130*0.711))),-20.772/TAN(RADIANS(AE130)))))/3600</f>
        <v>0.0118690502409938</v>
      </c>
      <c r="AG130" s="1" t="n">
        <f aca="false">AE130+AF130</f>
        <v>53.6620884688189</v>
      </c>
      <c r="AH130" s="1" t="n">
        <f aca="false">IF(AC130&gt;0,MOD(DEGREES(ACOS(((SIN(RADIANS($B$2))*COS(RADIANS(AD130)))-SIN(RADIANS(T130)))/(COS(RADIANS($B$2))*SIN(RADIANS(AD130)))))+180,360),MOD(540-DEGREES(ACOS(((SIN(RADIANS($B$2))*COS(RADIANS(AD130)))-SIN(RADIANS(T130)))/(COS(RADIANS($B$2))*SIN(RADIANS(AD130))))),360))</f>
        <v>154.697390278452</v>
      </c>
    </row>
    <row r="131" customFormat="false" ht="15" hidden="false" customHeight="false" outlineLevel="0" collapsed="false">
      <c r="D131" s="5" t="n">
        <f aca="false">D130+1</f>
        <v>46152</v>
      </c>
      <c r="E131" s="6" t="n">
        <f aca="false">$B$5</f>
        <v>0.5</v>
      </c>
      <c r="F131" s="7" t="n">
        <f aca="false">D131+2415018.5+E131-$B$4/24</f>
        <v>2461170.95833333</v>
      </c>
      <c r="G131" s="8" t="n">
        <f aca="false">(F131-2451545)/36525</f>
        <v>0.263544375998179</v>
      </c>
      <c r="I131" s="1" t="n">
        <f aca="false">MOD(280.46646+G131*(36000.76983+G131*0.0003032),360)</f>
        <v>48.2669013603681</v>
      </c>
      <c r="J131" s="1" t="n">
        <f aca="false">357.52911+G131*(35999.05029-0.0001537*G131)</f>
        <v>9844.87634452979</v>
      </c>
      <c r="K131" s="1" t="n">
        <f aca="false">0.016708634-G131*(0.000042037+0.0000001267*G131)</f>
        <v>0.0166975465850368</v>
      </c>
      <c r="L131" s="1" t="n">
        <f aca="false">SIN(RADIANS(J131))*(1.914602-G131*(0.004817+0.000014*G131))+SIN(RADIANS(2*J131))*(0.019993-0.000101*G131)+SIN(RADIANS(3*J131))*0.000289</f>
        <v>1.55101465832708</v>
      </c>
      <c r="M131" s="1" t="n">
        <f aca="false">I131+L131</f>
        <v>49.8179160186952</v>
      </c>
      <c r="N131" s="1" t="n">
        <f aca="false">J131+L131</f>
        <v>9846.42735918811</v>
      </c>
      <c r="O131" s="1" t="n">
        <f aca="false">(1.000001018*(1-K131*K131))/(1+K131*COS(RADIANS(N131)))</f>
        <v>1.00973377655486</v>
      </c>
      <c r="P131" s="1" t="n">
        <f aca="false">M131-0.00569-0.00478*SIN(RADIANS(125.04-1934.136*G131))</f>
        <v>49.814222715762</v>
      </c>
      <c r="Q131" s="1" t="n">
        <f aca="false">23+(26+((21.448-G131*(46.815+G131*(0.00059-G131*0.001813))))/60)/60</f>
        <v>23.435863933957</v>
      </c>
      <c r="R131" s="1" t="n">
        <f aca="false">Q131+0.00256*COS(RADIANS(125.04-1934.136*G131))</f>
        <v>23.4381898891455</v>
      </c>
      <c r="S131" s="1" t="n">
        <f aca="false">DEGREES(ATAN2(COS(RADIANS(P131)),COS(RADIANS(R131))*SIN(RADIANS(P131))))</f>
        <v>47.367362084809</v>
      </c>
      <c r="T131" s="1" t="n">
        <f aca="false">DEGREES(ASIN(SIN(RADIANS(R131))*SIN(RADIANS(P131))))</f>
        <v>17.6902453064707</v>
      </c>
      <c r="U131" s="1" t="n">
        <f aca="false">TAN(RADIANS(R131/2))*TAN(RADIANS(R131/2))</f>
        <v>0.0430303706641289</v>
      </c>
      <c r="V131" s="1" t="n">
        <f aca="false">4*DEGREES(U131*SIN(2*RADIANS(I131))-2*K131*SIN(RADIANS(J131))+4*K131*U131*SIN(RADIANS(J131))*COS(2*RADIANS(I131))-0.5*U131*U131*SIN(4*RADIANS(I131))-1.25*K131*K131*SIN(2*RADIANS(J131)))</f>
        <v>3.58028880195787</v>
      </c>
      <c r="W131" s="1" t="n">
        <f aca="false">DEGREES(ACOS(COS(RADIANS(90.833))/(COS(RADIANS($B$2))*COS(RADIANS(T131)))-TAN(RADIANS($B$2))*TAN(RADIANS(T131))))</f>
        <v>115.343962006998</v>
      </c>
      <c r="X131" s="6" t="n">
        <f aca="false">(720-4*$B$3-V131+$B$4*60)/1440</f>
        <v>0.542743632776418</v>
      </c>
      <c r="Y131" s="6" t="n">
        <f aca="false">(X131*1440-W131*4)/1440</f>
        <v>0.222343738312535</v>
      </c>
      <c r="Z131" s="6" t="n">
        <f aca="false">(X131*1440+W131*4)/1440</f>
        <v>0.863143527240301</v>
      </c>
      <c r="AA131" s="1" t="n">
        <f aca="false">8*W131</f>
        <v>922.751696055983</v>
      </c>
      <c r="AB131" s="1" t="n">
        <f aca="false">MOD(E131*1440+V131+4*$B$3-60*$B$4,1440)</f>
        <v>658.449168801958</v>
      </c>
      <c r="AC131" s="1" t="n">
        <f aca="false">IF(AB131/4&lt;0,AB131/4+180,AB131/4-180)</f>
        <v>-15.3877077995105</v>
      </c>
      <c r="AD131" s="1" t="n">
        <f aca="false">DEGREES(ACOS(SIN(RADIANS($B$2))*SIN(RADIANS(T131))+COS(RADIANS($B$2))*COS(RADIANS(T131))*COS(RADIANS(AC131))))</f>
        <v>36.0947433610428</v>
      </c>
      <c r="AE131" s="1" t="n">
        <f aca="false">90-AD131</f>
        <v>53.9052566389572</v>
      </c>
      <c r="AF131" s="1" t="n">
        <f aca="false">IF(AE131&gt;85,0,IF(AE131&gt;5,58.1/TAN(RADIANS(AE131))-0.07/POWER(TAN(RADIANS(AE131)),3)+0.000086/POWER(TAN(RADIANS(AE131)),5),IF(AE131&gt;-0.575,1735+AE131*(-518.2+AE131*(103.4+AE131*(-12.79+AE131*0.711))),-20.772/TAN(RADIANS(AE131)))))/3600</f>
        <v>0.0117588818372165</v>
      </c>
      <c r="AG131" s="1" t="n">
        <f aca="false">AE131+AF131</f>
        <v>53.9170155207945</v>
      </c>
      <c r="AH131" s="1" t="n">
        <f aca="false">IF(AC131&gt;0,MOD(DEGREES(ACOS(((SIN(RADIANS($B$2))*COS(RADIANS(AD131)))-SIN(RADIANS(T131)))/(COS(RADIANS($B$2))*SIN(RADIANS(AD131)))))+180,360),MOD(540-DEGREES(ACOS(((SIN(RADIANS($B$2))*COS(RADIANS(AD131)))-SIN(RADIANS(T131)))/(COS(RADIANS($B$2))*SIN(RADIANS(AD131))))),360))</f>
        <v>154.588528518812</v>
      </c>
    </row>
    <row r="132" customFormat="false" ht="15" hidden="false" customHeight="false" outlineLevel="0" collapsed="false">
      <c r="D132" s="5" t="n">
        <f aca="false">D131+1</f>
        <v>46153</v>
      </c>
      <c r="E132" s="6" t="n">
        <f aca="false">$B$5</f>
        <v>0.5</v>
      </c>
      <c r="F132" s="7" t="n">
        <f aca="false">D132+2415018.5+E132-$B$4/24</f>
        <v>2461171.95833333</v>
      </c>
      <c r="G132" s="8" t="n">
        <f aca="false">(F132-2451545)/36525</f>
        <v>0.26357175450605</v>
      </c>
      <c r="I132" s="1" t="n">
        <f aca="false">MOD(280.46646+G132*(36000.76983+G132*0.0003032),360)</f>
        <v>49.2525487249095</v>
      </c>
      <c r="J132" s="1" t="n">
        <f aca="false">357.52911+G132*(35999.05029-0.0001537*G132)</f>
        <v>9845.86194480929</v>
      </c>
      <c r="K132" s="1" t="n">
        <f aca="false">0.016708634-G132*(0.000042037+0.0000001267*G132)</f>
        <v>0.016697545432298</v>
      </c>
      <c r="L132" s="1" t="n">
        <f aca="false">SIN(RADIANS(J132))*(1.914602-G132*(0.004817+0.000014*G132))+SIN(RADIANS(2*J132))*(0.019993-0.000101*G132)+SIN(RADIANS(3*J132))*0.000289</f>
        <v>1.53175105048848</v>
      </c>
      <c r="M132" s="1" t="n">
        <f aca="false">I132+L132</f>
        <v>50.784299775398</v>
      </c>
      <c r="N132" s="1" t="n">
        <f aca="false">J132+L132</f>
        <v>9847.39369585978</v>
      </c>
      <c r="O132" s="1" t="n">
        <f aca="false">(1.000001018*(1-K132*K132))/(1+K132*COS(RADIANS(N132)))</f>
        <v>1.00996346762765</v>
      </c>
      <c r="P132" s="1" t="n">
        <f aca="false">M132-0.00569-0.00478*SIN(RADIANS(125.04-1934.136*G132))</f>
        <v>50.7806104854826</v>
      </c>
      <c r="Q132" s="1" t="n">
        <f aca="false">23+(26+((21.448-G132*(46.815+G132*(0.00059-G132*0.001813))))/60)/60</f>
        <v>23.4358635779228</v>
      </c>
      <c r="R132" s="1" t="n">
        <f aca="false">Q132+0.00256*COS(RADIANS(125.04-1934.136*G132))</f>
        <v>23.4381885437962</v>
      </c>
      <c r="S132" s="1" t="n">
        <f aca="false">DEGREES(ATAN2(COS(RADIANS(P132)),COS(RADIANS(R132))*SIN(RADIANS(P132))))</f>
        <v>48.3456287998676</v>
      </c>
      <c r="T132" s="1" t="n">
        <f aca="false">DEGREES(ASIN(SIN(RADIANS(R132))*SIN(RADIANS(P132))))</f>
        <v>17.9481640721906</v>
      </c>
      <c r="U132" s="1" t="n">
        <f aca="false">TAN(RADIANS(R132/2))*TAN(RADIANS(R132/2))</f>
        <v>0.0430303655837407</v>
      </c>
      <c r="V132" s="1" t="n">
        <f aca="false">4*DEGREES(U132*SIN(2*RADIANS(I132))-2*K132*SIN(RADIANS(J132))+4*K132*U132*SIN(RADIANS(J132))*COS(2*RADIANS(I132))-0.5*U132*U132*SIN(4*RADIANS(I132))-1.25*K132*K132*SIN(2*RADIANS(J132)))</f>
        <v>3.60963883552403</v>
      </c>
      <c r="W132" s="1" t="n">
        <f aca="false">DEGREES(ACOS(COS(RADIANS(90.833))/(COS(RADIANS($B$2))*COS(RADIANS(T132)))-TAN(RADIANS($B$2))*TAN(RADIANS(T132))))</f>
        <v>115.745174089938</v>
      </c>
      <c r="X132" s="6" t="n">
        <f aca="false">(720-4*$B$3-V132+$B$4*60)/1440</f>
        <v>0.542723250808664</v>
      </c>
      <c r="Y132" s="6" t="n">
        <f aca="false">(X132*1440-W132*4)/1440</f>
        <v>0.221208878336615</v>
      </c>
      <c r="Z132" s="6" t="n">
        <f aca="false">(X132*1440+W132*4)/1440</f>
        <v>0.864237623280713</v>
      </c>
      <c r="AA132" s="1" t="n">
        <f aca="false">8*W132</f>
        <v>925.961392719501</v>
      </c>
      <c r="AB132" s="1" t="n">
        <f aca="false">MOD(E132*1440+V132+4*$B$3-60*$B$4,1440)</f>
        <v>658.478518835524</v>
      </c>
      <c r="AC132" s="1" t="n">
        <f aca="false">IF(AB132/4&lt;0,AB132/4+180,AB132/4-180)</f>
        <v>-15.380370291119</v>
      </c>
      <c r="AD132" s="1" t="n">
        <f aca="false">DEGREES(ACOS(SIN(RADIANS($B$2))*SIN(RADIANS(T132))+COS(RADIANS($B$2))*COS(RADIANS(T132))*COS(RADIANS(AC132))))</f>
        <v>35.8451928958951</v>
      </c>
      <c r="AE132" s="1" t="n">
        <f aca="false">90-AD132</f>
        <v>54.1548071041049</v>
      </c>
      <c r="AF132" s="1" t="n">
        <f aca="false">IF(AE132&gt;85,0,IF(AE132&gt;5,58.1/TAN(RADIANS(AE132))-0.07/POWER(TAN(RADIANS(AE132)),3)+0.000086/POWER(TAN(RADIANS(AE132)),5),IF(AE132&gt;-0.575,1735+AE132*(-518.2+AE132*(103.4+AE132*(-12.79+AE132*0.711))),-20.772/TAN(RADIANS(AE132)))))/3600</f>
        <v>0.0116517697272697</v>
      </c>
      <c r="AG132" s="1" t="n">
        <f aca="false">AE132+AF132</f>
        <v>54.1664588738321</v>
      </c>
      <c r="AH132" s="1" t="n">
        <f aca="false">IF(AC132&gt;0,MOD(DEGREES(ACOS(((SIN(RADIANS($B$2))*COS(RADIANS(AD132)))-SIN(RADIANS(T132)))/(COS(RADIANS($B$2))*SIN(RADIANS(AD132)))))+180,360),MOD(540-DEGREES(ACOS(((SIN(RADIANS($B$2))*COS(RADIANS(AD132)))-SIN(RADIANS(T132)))/(COS(RADIANS($B$2))*SIN(RADIANS(AD132))))),360))</f>
        <v>154.476944604016</v>
      </c>
    </row>
    <row r="133" customFormat="false" ht="15" hidden="false" customHeight="false" outlineLevel="0" collapsed="false">
      <c r="D133" s="5" t="n">
        <f aca="false">D132+1</f>
        <v>46154</v>
      </c>
      <c r="E133" s="6" t="n">
        <f aca="false">$B$5</f>
        <v>0.5</v>
      </c>
      <c r="F133" s="7" t="n">
        <f aca="false">D133+2415018.5+E133-$B$4/24</f>
        <v>2461172.95833333</v>
      </c>
      <c r="G133" s="8" t="n">
        <f aca="false">(F133-2451545)/36525</f>
        <v>0.263599133013922</v>
      </c>
      <c r="I133" s="1" t="n">
        <f aca="false">MOD(280.46646+G133*(36000.76983+G133*0.0003032),360)</f>
        <v>50.2381960894491</v>
      </c>
      <c r="J133" s="1" t="n">
        <f aca="false">357.52911+G133*(35999.05029-0.0001537*G133)</f>
        <v>9846.8475450888</v>
      </c>
      <c r="K133" s="1" t="n">
        <f aca="false">0.016708634-G133*(0.000042037+0.0000001267*G133)</f>
        <v>0.016697544279559</v>
      </c>
      <c r="L133" s="1" t="n">
        <f aca="false">SIN(RADIANS(J133))*(1.914602-G133*(0.004817+0.000014*G133))+SIN(RADIANS(2*J133))*(0.019993-0.000101*G133)+SIN(RADIANS(3*J133))*0.000289</f>
        <v>1.51205082130805</v>
      </c>
      <c r="M133" s="1" t="n">
        <f aca="false">I133+L133</f>
        <v>51.7502469107571</v>
      </c>
      <c r="N133" s="1" t="n">
        <f aca="false">J133+L133</f>
        <v>9848.3595959101</v>
      </c>
      <c r="O133" s="1" t="n">
        <f aca="false">(1.000001018*(1-K133*K133))/(1+K133*COS(RADIANS(N133)))</f>
        <v>1.01019021707625</v>
      </c>
      <c r="P133" s="1" t="n">
        <f aca="false">M133-0.00569-0.00478*SIN(RADIANS(125.04-1934.136*G133))</f>
        <v>51.7465616321505</v>
      </c>
      <c r="Q133" s="1" t="n">
        <f aca="false">23+(26+((21.448-G133*(46.815+G133*(0.00059-G133*0.001813))))/60)/60</f>
        <v>23.4358632218886</v>
      </c>
      <c r="R133" s="1" t="n">
        <f aca="false">Q133+0.00256*COS(RADIANS(125.04-1934.136*G133))</f>
        <v>23.438187196461</v>
      </c>
      <c r="S133" s="1" t="n">
        <f aca="false">DEGREES(ATAN2(COS(RADIANS(P133)),COS(RADIANS(R133))*SIN(RADIANS(P133))))</f>
        <v>49.32628131482</v>
      </c>
      <c r="T133" s="1" t="n">
        <f aca="false">DEGREES(ASIN(SIN(RADIANS(R133))*SIN(RADIANS(P133))))</f>
        <v>18.201058880404</v>
      </c>
      <c r="U133" s="1" t="n">
        <f aca="false">TAN(RADIANS(R133/2))*TAN(RADIANS(R133/2))</f>
        <v>0.0430303604958534</v>
      </c>
      <c r="V133" s="1" t="n">
        <f aca="false">4*DEGREES(U133*SIN(2*RADIANS(I133))-2*K133*SIN(RADIANS(J133))+4*K133*U133*SIN(RADIANS(J133))*COS(2*RADIANS(I133))-0.5*U133*U133*SIN(4*RADIANS(I133))-1.25*K133*K133*SIN(2*RADIANS(J133)))</f>
        <v>3.62946474499677</v>
      </c>
      <c r="W133" s="1" t="n">
        <f aca="false">DEGREES(ACOS(COS(RADIANS(90.833))/(COS(RADIANS($B$2))*COS(RADIANS(T133)))-TAN(RADIANS($B$2))*TAN(RADIANS(T133))))</f>
        <v>116.141065157592</v>
      </c>
      <c r="X133" s="6" t="n">
        <f aca="false">(720-4*$B$3-V133+$B$4*60)/1440</f>
        <v>0.542709482815974</v>
      </c>
      <c r="Y133" s="6" t="n">
        <f aca="false">(X133*1440-W133*4)/1440</f>
        <v>0.220095412933775</v>
      </c>
      <c r="Z133" s="6" t="n">
        <f aca="false">(X133*1440+W133*4)/1440</f>
        <v>0.865323552698174</v>
      </c>
      <c r="AA133" s="1" t="n">
        <f aca="false">8*W133</f>
        <v>929.128521260735</v>
      </c>
      <c r="AB133" s="1" t="n">
        <f aca="false">MOD(E133*1440+V133+4*$B$3-60*$B$4,1440)</f>
        <v>658.498344744997</v>
      </c>
      <c r="AC133" s="1" t="n">
        <f aca="false">IF(AB133/4&lt;0,AB133/4+180,AB133/4-180)</f>
        <v>-15.3754138137508</v>
      </c>
      <c r="AD133" s="1" t="n">
        <f aca="false">DEGREES(ACOS(SIN(RADIANS($B$2))*SIN(RADIANS(T133))+COS(RADIANS($B$2))*COS(RADIANS(T133))*COS(RADIANS(AC133))))</f>
        <v>35.6012105878861</v>
      </c>
      <c r="AE133" s="1" t="n">
        <f aca="false">90-AD133</f>
        <v>54.3987894121139</v>
      </c>
      <c r="AF133" s="1" t="n">
        <f aca="false">IF(AE133&gt;85,0,IF(AE133&gt;5,58.1/TAN(RADIANS(AE133))-0.07/POWER(TAN(RADIANS(AE133)),3)+0.000086/POWER(TAN(RADIANS(AE133)),5),IF(AE133&gt;-0.575,1735+AE133*(-518.2+AE133*(103.4+AE133*(-12.79+AE133*0.711))),-20.772/TAN(RADIANS(AE133)))))/3600</f>
        <v>0.0115476937184451</v>
      </c>
      <c r="AG133" s="1" t="n">
        <f aca="false">AE133+AF133</f>
        <v>54.4103371058323</v>
      </c>
      <c r="AH133" s="1" t="n">
        <f aca="false">IF(AC133&gt;0,MOD(DEGREES(ACOS(((SIN(RADIANS($B$2))*COS(RADIANS(AD133)))-SIN(RADIANS(T133)))/(COS(RADIANS($B$2))*SIN(RADIANS(AD133)))))+180,360),MOD(540-DEGREES(ACOS(((SIN(RADIANS($B$2))*COS(RADIANS(AD133)))-SIN(RADIANS(T133)))/(COS(RADIANS($B$2))*SIN(RADIANS(AD133))))),360))</f>
        <v>154.362684049009</v>
      </c>
    </row>
    <row r="134" customFormat="false" ht="15" hidden="false" customHeight="false" outlineLevel="0" collapsed="false">
      <c r="D134" s="5" t="n">
        <f aca="false">D133+1</f>
        <v>46155</v>
      </c>
      <c r="E134" s="6" t="n">
        <f aca="false">$B$5</f>
        <v>0.5</v>
      </c>
      <c r="F134" s="7" t="n">
        <f aca="false">D134+2415018.5+E134-$B$4/24</f>
        <v>2461173.95833333</v>
      </c>
      <c r="G134" s="8" t="n">
        <f aca="false">(F134-2451545)/36525</f>
        <v>0.263626511521793</v>
      </c>
      <c r="I134" s="1" t="n">
        <f aca="false">MOD(280.46646+G134*(36000.76983+G134*0.0003032),360)</f>
        <v>51.2238434539904</v>
      </c>
      <c r="J134" s="1" t="n">
        <f aca="false">357.52911+G134*(35999.05029-0.0001537*G134)</f>
        <v>9847.8331453683</v>
      </c>
      <c r="K134" s="1" t="n">
        <f aca="false">0.016708634-G134*(0.000042037+0.0000001267*G134)</f>
        <v>0.0166975431268198</v>
      </c>
      <c r="L134" s="1" t="n">
        <f aca="false">SIN(RADIANS(J134))*(1.914602-G134*(0.004817+0.000014*G134))+SIN(RADIANS(2*J134))*(0.019993-0.000101*G134)+SIN(RADIANS(3*J134))*0.000289</f>
        <v>1.49191994800045</v>
      </c>
      <c r="M134" s="1" t="n">
        <f aca="false">I134+L134</f>
        <v>52.7157634019909</v>
      </c>
      <c r="N134" s="1" t="n">
        <f aca="false">J134+L134</f>
        <v>9849.32506531631</v>
      </c>
      <c r="O134" s="1" t="n">
        <f aca="false">(1.000001018*(1-K134*K134))/(1+K134*COS(RADIANS(N134)))</f>
        <v>1.01041396179521</v>
      </c>
      <c r="P134" s="1" t="n">
        <f aca="false">M134-0.00569-0.00478*SIN(RADIANS(125.04-1934.136*G134))</f>
        <v>52.7120821329808</v>
      </c>
      <c r="Q134" s="1" t="n">
        <f aca="false">23+(26+((21.448-G134*(46.815+G134*(0.00059-G134*0.001813))))/60)/60</f>
        <v>23.4358628658545</v>
      </c>
      <c r="R134" s="1" t="n">
        <f aca="false">Q134+0.00256*COS(RADIANS(125.04-1934.136*G134))</f>
        <v>23.4381858471407</v>
      </c>
      <c r="S134" s="1" t="n">
        <f aca="false">DEGREES(ATAN2(COS(RADIANS(P134)),COS(RADIANS(R134))*SIN(RADIANS(P134))))</f>
        <v>50.3093170001205</v>
      </c>
      <c r="T134" s="1" t="n">
        <f aca="false">DEGREES(ASIN(SIN(RADIANS(R134))*SIN(RADIANS(P134))))</f>
        <v>18.4488496219129</v>
      </c>
      <c r="U134" s="1" t="n">
        <f aca="false">TAN(RADIANS(R134/2))*TAN(RADIANS(R134/2))</f>
        <v>0.0430303554004702</v>
      </c>
      <c r="V134" s="1" t="n">
        <f aca="false">4*DEGREES(U134*SIN(2*RADIANS(I134))-2*K134*SIN(RADIANS(J134))+4*K134*U134*SIN(RADIANS(J134))*COS(2*RADIANS(I134))-0.5*U134*U134*SIN(4*RADIANS(I134))-1.25*K134*K134*SIN(2*RADIANS(J134)))</f>
        <v>3.63977637540915</v>
      </c>
      <c r="W134" s="1" t="n">
        <f aca="false">DEGREES(ACOS(COS(RADIANS(90.833))/(COS(RADIANS($B$2))*COS(RADIANS(T134)))-TAN(RADIANS($B$2))*TAN(RADIANS(T134))))</f>
        <v>116.531424124866</v>
      </c>
      <c r="X134" s="6" t="n">
        <f aca="false">(720-4*$B$3-V134+$B$4*60)/1440</f>
        <v>0.542702321961522</v>
      </c>
      <c r="Y134" s="6" t="n">
        <f aca="false">(X134*1440-W134*4)/1440</f>
        <v>0.219003921614672</v>
      </c>
      <c r="Z134" s="6" t="n">
        <f aca="false">(X134*1440+W134*4)/1440</f>
        <v>0.866400722308371</v>
      </c>
      <c r="AA134" s="1" t="n">
        <f aca="false">8*W134</f>
        <v>932.251392998926</v>
      </c>
      <c r="AB134" s="1" t="n">
        <f aca="false">MOD(E134*1440+V134+4*$B$3-60*$B$4,1440)</f>
        <v>658.508656375409</v>
      </c>
      <c r="AC134" s="1" t="n">
        <f aca="false">IF(AB134/4&lt;0,AB134/4+180,AB134/4-180)</f>
        <v>-15.3728359061477</v>
      </c>
      <c r="AD134" s="1" t="n">
        <f aca="false">DEGREES(ACOS(SIN(RADIANS($B$2))*SIN(RADIANS(T134))+COS(RADIANS($B$2))*COS(RADIANS(T134))*COS(RADIANS(AC134))))</f>
        <v>35.3628759267946</v>
      </c>
      <c r="AE134" s="1" t="n">
        <f aca="false">90-AD134</f>
        <v>54.6371240732054</v>
      </c>
      <c r="AF134" s="1" t="n">
        <f aca="false">IF(AE134&gt;85,0,IF(AE134&gt;5,58.1/TAN(RADIANS(AE134))-0.07/POWER(TAN(RADIANS(AE134)),3)+0.000086/POWER(TAN(RADIANS(AE134)),5),IF(AE134&gt;-0.575,1735+AE134*(-518.2+AE134*(103.4+AE134*(-12.79+AE134*0.711))),-20.772/TAN(RADIANS(AE134)))))/3600</f>
        <v>0.0114466344639229</v>
      </c>
      <c r="AG134" s="1" t="n">
        <f aca="false">AE134+AF134</f>
        <v>54.6485707076694</v>
      </c>
      <c r="AH134" s="1" t="n">
        <f aca="false">IF(AC134&gt;0,MOD(DEGREES(ACOS(((SIN(RADIANS($B$2))*COS(RADIANS(AD134)))-SIN(RADIANS(T134)))/(COS(RADIANS($B$2))*SIN(RADIANS(AD134)))))+180,360),MOD(540-DEGREES(ACOS(((SIN(RADIANS($B$2))*COS(RADIANS(AD134)))-SIN(RADIANS(T134)))/(COS(RADIANS($B$2))*SIN(RADIANS(AD134))))),360))</f>
        <v>154.245801007415</v>
      </c>
    </row>
    <row r="135" customFormat="false" ht="15" hidden="false" customHeight="false" outlineLevel="0" collapsed="false">
      <c r="D135" s="5" t="n">
        <f aca="false">D134+1</f>
        <v>46156</v>
      </c>
      <c r="E135" s="6" t="n">
        <f aca="false">$B$5</f>
        <v>0.5</v>
      </c>
      <c r="F135" s="7" t="n">
        <f aca="false">D135+2415018.5+E135-$B$4/24</f>
        <v>2461174.95833333</v>
      </c>
      <c r="G135" s="8" t="n">
        <f aca="false">(F135-2451545)/36525</f>
        <v>0.263653890029664</v>
      </c>
      <c r="I135" s="1" t="n">
        <f aca="false">MOD(280.46646+G135*(36000.76983+G135*0.0003032),360)</f>
        <v>52.20949081853</v>
      </c>
      <c r="J135" s="1" t="n">
        <f aca="false">357.52911+G135*(35999.05029-0.0001537*G135)</f>
        <v>9848.81874564781</v>
      </c>
      <c r="K135" s="1" t="n">
        <f aca="false">0.016708634-G135*(0.000042037+0.0000001267*G135)</f>
        <v>0.0166975419740804</v>
      </c>
      <c r="L135" s="1" t="n">
        <f aca="false">SIN(RADIANS(J135))*(1.914602-G135*(0.004817+0.000014*G135))+SIN(RADIANS(2*J135))*(0.019993-0.000101*G135)+SIN(RADIANS(3*J135))*0.000289</f>
        <v>1.47136451571536</v>
      </c>
      <c r="M135" s="1" t="n">
        <f aca="false">I135+L135</f>
        <v>53.6808553342453</v>
      </c>
      <c r="N135" s="1" t="n">
        <f aca="false">J135+L135</f>
        <v>9850.29011016352</v>
      </c>
      <c r="O135" s="1" t="n">
        <f aca="false">(1.000001018*(1-K135*K135))/(1+K135*COS(RADIANS(N135)))</f>
        <v>1.01063463959945</v>
      </c>
      <c r="P135" s="1" t="n">
        <f aca="false">M135-0.00569-0.00478*SIN(RADIANS(125.04-1934.136*G135))</f>
        <v>53.6771780731159</v>
      </c>
      <c r="Q135" s="1" t="n">
        <f aca="false">23+(26+((21.448-G135*(46.815+G135*(0.00059-G135*0.001813))))/60)/60</f>
        <v>23.4358625098203</v>
      </c>
      <c r="R135" s="1" t="n">
        <f aca="false">Q135+0.00256*COS(RADIANS(125.04-1934.136*G135))</f>
        <v>23.4381844958362</v>
      </c>
      <c r="S135" s="1" t="n">
        <f aca="false">DEGREES(ATAN2(COS(RADIANS(P135)),COS(RADIANS(R135))*SIN(RADIANS(P135))))</f>
        <v>51.2947299666967</v>
      </c>
      <c r="T135" s="1" t="n">
        <f aca="false">DEGREES(ASIN(SIN(RADIANS(R135))*SIN(RADIANS(P135))))</f>
        <v>18.6914571890687</v>
      </c>
      <c r="U135" s="1" t="n">
        <f aca="false">TAN(RADIANS(R135/2))*TAN(RADIANS(R135/2))</f>
        <v>0.0430303502975943</v>
      </c>
      <c r="V135" s="1" t="n">
        <f aca="false">4*DEGREES(U135*SIN(2*RADIANS(I135))-2*K135*SIN(RADIANS(J135))+4*K135*U135*SIN(RADIANS(J135))*COS(2*RADIANS(I135))-0.5*U135*U135*SIN(4*RADIANS(I135))-1.25*K135*K135*SIN(2*RADIANS(J135)))</f>
        <v>3.64059672463468</v>
      </c>
      <c r="W135" s="1" t="n">
        <f aca="false">DEGREES(ACOS(COS(RADIANS(90.833))/(COS(RADIANS($B$2))*COS(RADIANS(T135)))-TAN(RADIANS($B$2))*TAN(RADIANS(T135))))</f>
        <v>116.916035497932</v>
      </c>
      <c r="X135" s="6" t="n">
        <f aca="false">(720-4*$B$3-V135+$B$4*60)/1440</f>
        <v>0.542701752274559</v>
      </c>
      <c r="Y135" s="6" t="n">
        <f aca="false">(X135*1440-W135*4)/1440</f>
        <v>0.217934987002526</v>
      </c>
      <c r="Z135" s="6" t="n">
        <f aca="false">(X135*1440+W135*4)/1440</f>
        <v>0.867468517546592</v>
      </c>
      <c r="AA135" s="1" t="n">
        <f aca="false">8*W135</f>
        <v>935.328283983455</v>
      </c>
      <c r="AB135" s="1" t="n">
        <f aca="false">MOD(E135*1440+V135+4*$B$3-60*$B$4,1440)</f>
        <v>658.509476724635</v>
      </c>
      <c r="AC135" s="1" t="n">
        <f aca="false">IF(AB135/4&lt;0,AB135/4+180,AB135/4-180)</f>
        <v>-15.3726308188413</v>
      </c>
      <c r="AD135" s="1" t="n">
        <f aca="false">DEGREES(ACOS(SIN(RADIANS($B$2))*SIN(RADIANS(T135))+COS(RADIANS($B$2))*COS(RADIANS(T135))*COS(RADIANS(AC135))))</f>
        <v>35.1302664011596</v>
      </c>
      <c r="AE135" s="1" t="n">
        <f aca="false">90-AD135</f>
        <v>54.8697335988404</v>
      </c>
      <c r="AF135" s="1" t="n">
        <f aca="false">IF(AE135&gt;85,0,IF(AE135&gt;5,58.1/TAN(RADIANS(AE135))-0.07/POWER(TAN(RADIANS(AE135)),3)+0.000086/POWER(TAN(RADIANS(AE135)),5),IF(AE135&gt;-0.575,1735+AE135*(-518.2+AE135*(103.4+AE135*(-12.79+AE135*0.711))),-20.772/TAN(RADIANS(AE135)))))/3600</f>
        <v>0.0113485734123728</v>
      </c>
      <c r="AG135" s="1" t="n">
        <f aca="false">AE135+AF135</f>
        <v>54.8810821722528</v>
      </c>
      <c r="AH135" s="1" t="n">
        <f aca="false">IF(AC135&gt;0,MOD(DEGREES(ACOS(((SIN(RADIANS($B$2))*COS(RADIANS(AD135)))-SIN(RADIANS(T135)))/(COS(RADIANS($B$2))*SIN(RADIANS(AD135)))))+180,360),MOD(540-DEGREES(ACOS(((SIN(RADIANS($B$2))*COS(RADIANS(AD135)))-SIN(RADIANS(T135)))/(COS(RADIANS($B$2))*SIN(RADIANS(AD135))))),360))</f>
        <v>154.126358458849</v>
      </c>
    </row>
    <row r="136" customFormat="false" ht="15" hidden="false" customHeight="false" outlineLevel="0" collapsed="false">
      <c r="D136" s="5" t="n">
        <f aca="false">D135+1</f>
        <v>46157</v>
      </c>
      <c r="E136" s="6" t="n">
        <f aca="false">$B$5</f>
        <v>0.5</v>
      </c>
      <c r="F136" s="7" t="n">
        <f aca="false">D136+2415018.5+E136-$B$4/24</f>
        <v>2461175.95833333</v>
      </c>
      <c r="G136" s="8" t="n">
        <f aca="false">(F136-2451545)/36525</f>
        <v>0.263681268537536</v>
      </c>
      <c r="I136" s="1" t="n">
        <f aca="false">MOD(280.46646+G136*(36000.76983+G136*0.0003032),360)</f>
        <v>53.1951381830713</v>
      </c>
      <c r="J136" s="1" t="n">
        <f aca="false">357.52911+G136*(35999.05029-0.0001537*G136)</f>
        <v>9849.80434592731</v>
      </c>
      <c r="K136" s="1" t="n">
        <f aca="false">0.016708634-G136*(0.000042037+0.0000001267*G136)</f>
        <v>0.0166975408213408</v>
      </c>
      <c r="L136" s="1" t="n">
        <f aca="false">SIN(RADIANS(J136))*(1.914602-G136*(0.004817+0.000014*G136))+SIN(RADIANS(2*J136))*(0.019993-0.000101*G136)+SIN(RADIANS(3*J136))*0.000289</f>
        <v>1.45039071563273</v>
      </c>
      <c r="M136" s="1" t="n">
        <f aca="false">I136+L136</f>
        <v>54.6455288987041</v>
      </c>
      <c r="N136" s="1" t="n">
        <f aca="false">J136+L136</f>
        <v>9851.25473664295</v>
      </c>
      <c r="O136" s="1" t="n">
        <f aca="false">(1.000001018*(1-K136*K136))/(1+K136*COS(RADIANS(N136)))</f>
        <v>1.01085218923806</v>
      </c>
      <c r="P136" s="1" t="n">
        <f aca="false">M136-0.00569-0.00478*SIN(RADIANS(125.04-1934.136*G136))</f>
        <v>54.641855643736</v>
      </c>
      <c r="Q136" s="1" t="n">
        <f aca="false">23+(26+((21.448-G136*(46.815+G136*(0.00059-G136*0.001813))))/60)/60</f>
        <v>23.4358621537861</v>
      </c>
      <c r="R136" s="1" t="n">
        <f aca="false">Q136+0.00256*COS(RADIANS(125.04-1934.136*G136))</f>
        <v>23.4381831425482</v>
      </c>
      <c r="S136" s="1" t="n">
        <f aca="false">DEGREES(ATAN2(COS(RADIANS(P136)),COS(RADIANS(R136))*SIN(RADIANS(P136))))</f>
        <v>52.2825110329311</v>
      </c>
      <c r="T136" s="1" t="n">
        <f aca="false">DEGREES(ASIN(SIN(RADIANS(R136))*SIN(RADIANS(P136))))</f>
        <v>18.9288035283303</v>
      </c>
      <c r="U136" s="1" t="n">
        <f aca="false">TAN(RADIANS(R136/2))*TAN(RADIANS(R136/2))</f>
        <v>0.043030345187229</v>
      </c>
      <c r="V136" s="1" t="n">
        <f aca="false">4*DEGREES(U136*SIN(2*RADIANS(I136))-2*K136*SIN(RADIANS(J136))+4*K136*U136*SIN(RADIANS(J136))*COS(2*RADIANS(I136))-0.5*U136*U136*SIN(4*RADIANS(I136))-1.25*K136*K136*SIN(2*RADIANS(J136)))</f>
        <v>3.6319620783101</v>
      </c>
      <c r="W136" s="1" t="n">
        <f aca="false">DEGREES(ACOS(COS(RADIANS(90.833))/(COS(RADIANS($B$2))*COS(RADIANS(T136)))-TAN(RADIANS($B$2))*TAN(RADIANS(T136))))</f>
        <v>117.294679581026</v>
      </c>
      <c r="X136" s="6" t="n">
        <f aca="false">(720-4*$B$3-V136+$B$4*60)/1440</f>
        <v>0.542707748556729</v>
      </c>
      <c r="Y136" s="6" t="n">
        <f aca="false">(X136*1440-W136*4)/1440</f>
        <v>0.216889194164991</v>
      </c>
      <c r="Z136" s="6" t="n">
        <f aca="false">(X136*1440+W136*4)/1440</f>
        <v>0.868526302948467</v>
      </c>
      <c r="AA136" s="1" t="n">
        <f aca="false">8*W136</f>
        <v>938.357436648206</v>
      </c>
      <c r="AB136" s="1" t="n">
        <f aca="false">MOD(E136*1440+V136+4*$B$3-60*$B$4,1440)</f>
        <v>658.50084207831</v>
      </c>
      <c r="AC136" s="1" t="n">
        <f aca="false">IF(AB136/4&lt;0,AB136/4+180,AB136/4-180)</f>
        <v>-15.3747894804225</v>
      </c>
      <c r="AD136" s="1" t="n">
        <f aca="false">DEGREES(ACOS(SIN(RADIANS($B$2))*SIN(RADIANS(T136))+COS(RADIANS($B$2))*COS(RADIANS(T136))*COS(RADIANS(AC136))))</f>
        <v>34.9034574079205</v>
      </c>
      <c r="AE136" s="1" t="n">
        <f aca="false">90-AD136</f>
        <v>55.0965425920795</v>
      </c>
      <c r="AF136" s="1" t="n">
        <f aca="false">IF(AE136&gt;85,0,IF(AE136&gt;5,58.1/TAN(RADIANS(AE136))-0.07/POWER(TAN(RADIANS(AE136)),3)+0.000086/POWER(TAN(RADIANS(AE136)),5),IF(AE136&gt;-0.575,1735+AE136*(-518.2+AE136*(103.4+AE136*(-12.79+AE136*0.711))),-20.772/TAN(RADIANS(AE136)))))/3600</f>
        <v>0.0112534927577601</v>
      </c>
      <c r="AG136" s="1" t="n">
        <f aca="false">AE136+AF136</f>
        <v>55.1077960848373</v>
      </c>
      <c r="AH136" s="1" t="n">
        <f aca="false">IF(AC136&gt;0,MOD(DEGREES(ACOS(((SIN(RADIANS($B$2))*COS(RADIANS(AD136)))-SIN(RADIANS(T136)))/(COS(RADIANS($B$2))*SIN(RADIANS(AD136)))))+180,360),MOD(540-DEGREES(ACOS(((SIN(RADIANS($B$2))*COS(RADIANS(AD136)))-SIN(RADIANS(T136)))/(COS(RADIANS($B$2))*SIN(RADIANS(AD136))))),360))</f>
        <v>154.004428371713</v>
      </c>
    </row>
    <row r="137" customFormat="false" ht="15" hidden="false" customHeight="false" outlineLevel="0" collapsed="false">
      <c r="D137" s="5" t="n">
        <f aca="false">D136+1</f>
        <v>46158</v>
      </c>
      <c r="E137" s="6" t="n">
        <f aca="false">$B$5</f>
        <v>0.5</v>
      </c>
      <c r="F137" s="7" t="n">
        <f aca="false">D137+2415018.5+E137-$B$4/24</f>
        <v>2461176.95833333</v>
      </c>
      <c r="G137" s="8" t="n">
        <f aca="false">(F137-2451545)/36525</f>
        <v>0.263708647045407</v>
      </c>
      <c r="I137" s="1" t="n">
        <f aca="false">MOD(280.46646+G137*(36000.76983+G137*0.0003032),360)</f>
        <v>54.1807855476127</v>
      </c>
      <c r="J137" s="1" t="n">
        <f aca="false">357.52911+G137*(35999.05029-0.0001537*G137)</f>
        <v>9850.78994620682</v>
      </c>
      <c r="K137" s="1" t="n">
        <f aca="false">0.016708634-G137*(0.000042037+0.0000001267*G137)</f>
        <v>0.016697539668601</v>
      </c>
      <c r="L137" s="1" t="n">
        <f aca="false">SIN(RADIANS(J137))*(1.914602-G137*(0.004817+0.000014*G137))+SIN(RADIANS(2*J137))*(0.019993-0.000101*G137)+SIN(RADIANS(3*J137))*0.000289</f>
        <v>1.42900484305008</v>
      </c>
      <c r="M137" s="1" t="n">
        <f aca="false">I137+L137</f>
        <v>55.6097903906628</v>
      </c>
      <c r="N137" s="1" t="n">
        <f aca="false">J137+L137</f>
        <v>9852.21895104987</v>
      </c>
      <c r="O137" s="1" t="n">
        <f aca="false">(1.000001018*(1-K137*K137))/(1+K137*COS(RADIANS(N137)))</f>
        <v>1.01106655040773</v>
      </c>
      <c r="P137" s="1" t="n">
        <f aca="false">M137-0.00569-0.00478*SIN(RADIANS(125.04-1934.136*G137))</f>
        <v>55.6061211401334</v>
      </c>
      <c r="Q137" s="1" t="n">
        <f aca="false">23+(26+((21.448-G137*(46.815+G137*(0.00059-G137*0.001813))))/60)/60</f>
        <v>23.435861797752</v>
      </c>
      <c r="R137" s="1" t="n">
        <f aca="false">Q137+0.00256*COS(RADIANS(125.04-1934.136*G137))</f>
        <v>23.4381817872778</v>
      </c>
      <c r="S137" s="1" t="n">
        <f aca="false">DEGREES(ATAN2(COS(RADIANS(P137)),COS(RADIANS(R137))*SIN(RADIANS(P137))))</f>
        <v>53.2726476960366</v>
      </c>
      <c r="T137" s="1" t="n">
        <f aca="false">DEGREES(ASIN(SIN(RADIANS(R137))*SIN(RADIANS(P137))))</f>
        <v>19.1608116941742</v>
      </c>
      <c r="U137" s="1" t="n">
        <f aca="false">TAN(RADIANS(R137/2))*TAN(RADIANS(R137/2))</f>
        <v>0.0430303400693774</v>
      </c>
      <c r="V137" s="1" t="n">
        <f aca="false">4*DEGREES(U137*SIN(2*RADIANS(I137))-2*K137*SIN(RADIANS(J137))+4*K137*U137*SIN(RADIANS(J137))*COS(2*RADIANS(I137))-0.5*U137*U137*SIN(4*RADIANS(I137))-1.25*K137*K137*SIN(2*RADIANS(J137)))</f>
        <v>3.61392212412207</v>
      </c>
      <c r="W137" s="1" t="n">
        <f aca="false">DEGREES(ACOS(COS(RADIANS(90.833))/(COS(RADIANS($B$2))*COS(RADIANS(T137)))-TAN(RADIANS($B$2))*TAN(RADIANS(T137))))</f>
        <v>117.667132711282</v>
      </c>
      <c r="X137" s="6" t="n">
        <f aca="false">(720-4*$B$3-V137+$B$4*60)/1440</f>
        <v>0.542720276302693</v>
      </c>
      <c r="Y137" s="6" t="n">
        <f aca="false">(X137*1440-W137*4)/1440</f>
        <v>0.215867129882465</v>
      </c>
      <c r="Z137" s="6" t="n">
        <f aca="false">(X137*1440+W137*4)/1440</f>
        <v>0.869573422722921</v>
      </c>
      <c r="AA137" s="1" t="n">
        <f aca="false">8*W137</f>
        <v>941.337061690256</v>
      </c>
      <c r="AB137" s="1" t="n">
        <f aca="false">MOD(E137*1440+V137+4*$B$3-60*$B$4,1440)</f>
        <v>658.482802124122</v>
      </c>
      <c r="AC137" s="1" t="n">
        <f aca="false">IF(AB137/4&lt;0,AB137/4+180,AB137/4-180)</f>
        <v>-15.3792994689695</v>
      </c>
      <c r="AD137" s="1" t="n">
        <f aca="false">DEGREES(ACOS(SIN(RADIANS($B$2))*SIN(RADIANS(T137))+COS(RADIANS($B$2))*COS(RADIANS(T137))*COS(RADIANS(AC137))))</f>
        <v>34.6825221611598</v>
      </c>
      <c r="AE137" s="1" t="n">
        <f aca="false">90-AD137</f>
        <v>55.3174778388402</v>
      </c>
      <c r="AF137" s="1" t="n">
        <f aca="false">IF(AE137&gt;85,0,IF(AE137&gt;5,58.1/TAN(RADIANS(AE137))-0.07/POWER(TAN(RADIANS(AE137)),3)+0.000086/POWER(TAN(RADIANS(AE137)),5),IF(AE137&gt;-0.575,1735+AE137*(-518.2+AE137*(103.4+AE137*(-12.79+AE137*0.711))),-20.772/TAN(RADIANS(AE137)))))/3600</f>
        <v>0.0111613753894546</v>
      </c>
      <c r="AG137" s="1" t="n">
        <f aca="false">AE137+AF137</f>
        <v>55.3286392142297</v>
      </c>
      <c r="AH137" s="1" t="n">
        <f aca="false">IF(AC137&gt;0,MOD(DEGREES(ACOS(((SIN(RADIANS($B$2))*COS(RADIANS(AD137)))-SIN(RADIANS(T137)))/(COS(RADIANS($B$2))*SIN(RADIANS(AD137)))))+180,360),MOD(540-DEGREES(ACOS(((SIN(RADIANS($B$2))*COS(RADIANS(AD137)))-SIN(RADIANS(T137)))/(COS(RADIANS($B$2))*SIN(RADIANS(AD137))))),360))</f>
        <v>153.880091839171</v>
      </c>
    </row>
    <row r="138" customFormat="false" ht="15" hidden="false" customHeight="false" outlineLevel="0" collapsed="false">
      <c r="D138" s="5" t="n">
        <f aca="false">D137+1</f>
        <v>46159</v>
      </c>
      <c r="E138" s="6" t="n">
        <f aca="false">$B$5</f>
        <v>0.5</v>
      </c>
      <c r="F138" s="7" t="n">
        <f aca="false">D138+2415018.5+E138-$B$4/24</f>
        <v>2461177.95833333</v>
      </c>
      <c r="G138" s="8" t="n">
        <f aca="false">(F138-2451545)/36525</f>
        <v>0.263736025553278</v>
      </c>
      <c r="I138" s="1" t="n">
        <f aca="false">MOD(280.46646+G138*(36000.76983+G138*0.0003032),360)</f>
        <v>55.1664329121559</v>
      </c>
      <c r="J138" s="1" t="n">
        <f aca="false">357.52911+G138*(35999.05029-0.0001537*G138)</f>
        <v>9851.77554648632</v>
      </c>
      <c r="K138" s="1" t="n">
        <f aca="false">0.016708634-G138*(0.000042037+0.0000001267*G138)</f>
        <v>0.016697538515861</v>
      </c>
      <c r="L138" s="1" t="n">
        <f aca="false">SIN(RADIANS(J138))*(1.914602-G138*(0.004817+0.000014*G138))+SIN(RADIANS(2*J138))*(0.019993-0.000101*G138)+SIN(RADIANS(3*J138))*0.000289</f>
        <v>1.40721329545997</v>
      </c>
      <c r="M138" s="1" t="n">
        <f aca="false">I138+L138</f>
        <v>56.5736462076158</v>
      </c>
      <c r="N138" s="1" t="n">
        <f aca="false">J138+L138</f>
        <v>9853.18275978179</v>
      </c>
      <c r="O138" s="1" t="n">
        <f aca="false">(1.000001018*(1-K138*K138))/(1+K138*COS(RADIANS(N138)))</f>
        <v>1.01127766376597</v>
      </c>
      <c r="P138" s="1" t="n">
        <f aca="false">M138-0.00569-0.00478*SIN(RADIANS(125.04-1934.136*G138))</f>
        <v>56.5699809597992</v>
      </c>
      <c r="Q138" s="1" t="n">
        <f aca="false">23+(26+((21.448-G138*(46.815+G138*(0.00059-G138*0.001813))))/60)/60</f>
        <v>23.4358614417178</v>
      </c>
      <c r="R138" s="1" t="n">
        <f aca="false">Q138+0.00256*COS(RADIANS(125.04-1934.136*G138))</f>
        <v>23.4381804300256</v>
      </c>
      <c r="S138" s="1" t="n">
        <f aca="false">DEGREES(ATAN2(COS(RADIANS(P138)),COS(RADIANS(R138))*SIN(RADIANS(P138))))</f>
        <v>54.2651241081578</v>
      </c>
      <c r="T138" s="1" t="n">
        <f aca="false">DEGREES(ASIN(SIN(RADIANS(R138))*SIN(RADIANS(P138))))</f>
        <v>19.3874059042716</v>
      </c>
      <c r="U138" s="1" t="n">
        <f aca="false">TAN(RADIANS(R138/2))*TAN(RADIANS(R138/2))</f>
        <v>0.0430303349440429</v>
      </c>
      <c r="V138" s="1" t="n">
        <f aca="false">4*DEGREES(U138*SIN(2*RADIANS(I138))-2*K138*SIN(RADIANS(J138))+4*K138*U138*SIN(RADIANS(J138))*COS(2*RADIANS(I138))-0.5*U138*U138*SIN(4*RADIANS(I138))-1.25*K138*K138*SIN(2*RADIANS(J138)))</f>
        <v>3.58654004440958</v>
      </c>
      <c r="W138" s="1" t="n">
        <f aca="false">DEGREES(ACOS(COS(RADIANS(90.833))/(COS(RADIANS($B$2))*COS(RADIANS(T138)))-TAN(RADIANS($B$2))*TAN(RADIANS(T138))))</f>
        <v>118.033167522616</v>
      </c>
      <c r="X138" s="6" t="n">
        <f aca="false">(720-4*$B$3-V138+$B$4*60)/1440</f>
        <v>0.542739291635827</v>
      </c>
      <c r="Y138" s="6" t="n">
        <f aca="false">(X138*1440-W138*4)/1440</f>
        <v>0.214869381850782</v>
      </c>
      <c r="Z138" s="6" t="n">
        <f aca="false">(X138*1440+W138*4)/1440</f>
        <v>0.870609201420871</v>
      </c>
      <c r="AA138" s="1" t="n">
        <f aca="false">8*W138</f>
        <v>944.265340180928</v>
      </c>
      <c r="AB138" s="1" t="n">
        <f aca="false">MOD(E138*1440+V138+4*$B$3-60*$B$4,1440)</f>
        <v>658.45542004441</v>
      </c>
      <c r="AC138" s="1" t="n">
        <f aca="false">IF(AB138/4&lt;0,AB138/4+180,AB138/4-180)</f>
        <v>-15.3861449888976</v>
      </c>
      <c r="AD138" s="1" t="n">
        <f aca="false">DEGREES(ACOS(SIN(RADIANS($B$2))*SIN(RADIANS(T138))+COS(RADIANS($B$2))*COS(RADIANS(T138))*COS(RADIANS(AC138))))</f>
        <v>34.4675316003031</v>
      </c>
      <c r="AE138" s="1" t="n">
        <f aca="false">90-AD138</f>
        <v>55.5324683996969</v>
      </c>
      <c r="AF138" s="1" t="n">
        <f aca="false">IF(AE138&gt;85,0,IF(AE138&gt;5,58.1/TAN(RADIANS(AE138))-0.07/POWER(TAN(RADIANS(AE138)),3)+0.000086/POWER(TAN(RADIANS(AE138)),5),IF(AE138&gt;-0.575,1735+AE138*(-518.2+AE138*(103.4+AE138*(-12.79+AE138*0.711))),-20.772/TAN(RADIANS(AE138)))))/3600</f>
        <v>0.011072204842731</v>
      </c>
      <c r="AG138" s="1" t="n">
        <f aca="false">AE138+AF138</f>
        <v>55.5435406045396</v>
      </c>
      <c r="AH138" s="1" t="n">
        <f aca="false">IF(AC138&gt;0,MOD(DEGREES(ACOS(((SIN(RADIANS($B$2))*COS(RADIANS(AD138)))-SIN(RADIANS(T138)))/(COS(RADIANS($B$2))*SIN(RADIANS(AD138)))))+180,360),MOD(540-DEGREES(ACOS(((SIN(RADIANS($B$2))*COS(RADIANS(AD138)))-SIN(RADIANS(T138)))/(COS(RADIANS($B$2))*SIN(RADIANS(AD138))))),360))</f>
        <v>153.753439185996</v>
      </c>
    </row>
    <row r="139" customFormat="false" ht="15" hidden="false" customHeight="false" outlineLevel="0" collapsed="false">
      <c r="D139" s="5" t="n">
        <f aca="false">D138+1</f>
        <v>46160</v>
      </c>
      <c r="E139" s="6" t="n">
        <f aca="false">$B$5</f>
        <v>0.5</v>
      </c>
      <c r="F139" s="7" t="n">
        <f aca="false">D139+2415018.5+E139-$B$4/24</f>
        <v>2461178.95833333</v>
      </c>
      <c r="G139" s="8" t="n">
        <f aca="false">(F139-2451545)/36525</f>
        <v>0.26376340406115</v>
      </c>
      <c r="I139" s="1" t="n">
        <f aca="false">MOD(280.46646+G139*(36000.76983+G139*0.0003032),360)</f>
        <v>56.1520802766991</v>
      </c>
      <c r="J139" s="1" t="n">
        <f aca="false">357.52911+G139*(35999.05029-0.0001537*G139)</f>
        <v>9852.76114676583</v>
      </c>
      <c r="K139" s="1" t="n">
        <f aca="false">0.016708634-G139*(0.000042037+0.0000001267*G139)</f>
        <v>0.0166975373631209</v>
      </c>
      <c r="L139" s="1" t="n">
        <f aca="false">SIN(RADIANS(J139))*(1.914602-G139*(0.004817+0.000014*G139))+SIN(RADIANS(2*J139))*(0.019993-0.000101*G139)+SIN(RADIANS(3*J139))*0.000289</f>
        <v>1.38502257061963</v>
      </c>
      <c r="M139" s="1" t="n">
        <f aca="false">I139+L139</f>
        <v>57.5371028473187</v>
      </c>
      <c r="N139" s="1" t="n">
        <f aca="false">J139+L139</f>
        <v>9854.14616933645</v>
      </c>
      <c r="O139" s="1" t="n">
        <f aca="false">(1.000001018*(1-K139*K139))/(1+K139*COS(RADIANS(N139)))</f>
        <v>1.011485470944</v>
      </c>
      <c r="P139" s="1" t="n">
        <f aca="false">M139-0.00569-0.00478*SIN(RADIANS(125.04-1934.136*G139))</f>
        <v>57.5334416004852</v>
      </c>
      <c r="Q139" s="1" t="n">
        <f aca="false">23+(26+((21.448-G139*(46.815+G139*(0.00059-G139*0.001813))))/60)/60</f>
        <v>23.4358610856836</v>
      </c>
      <c r="R139" s="1" t="n">
        <f aca="false">Q139+0.00256*COS(RADIANS(125.04-1934.136*G139))</f>
        <v>23.4381790707927</v>
      </c>
      <c r="S139" s="1" t="n">
        <f aca="false">DEGREES(ATAN2(COS(RADIANS(P139)),COS(RADIANS(R139))*SIN(RADIANS(P139))))</f>
        <v>55.2599210574365</v>
      </c>
      <c r="T139" s="1" t="n">
        <f aca="false">DEGREES(ASIN(SIN(RADIANS(R139))*SIN(RADIANS(P139))))</f>
        <v>19.6085115958229</v>
      </c>
      <c r="U139" s="1" t="n">
        <f aca="false">TAN(RADIANS(R139/2))*TAN(RADIANS(R139/2))</f>
        <v>0.0430303298112285</v>
      </c>
      <c r="V139" s="1" t="n">
        <f aca="false">4*DEGREES(U139*SIN(2*RADIANS(I139))-2*K139*SIN(RADIANS(J139))+4*K139*U139*SIN(RADIANS(J139))*COS(2*RADIANS(I139))-0.5*U139*U139*SIN(4*RADIANS(I139))-1.25*K139*K139*SIN(2*RADIANS(J139)))</f>
        <v>3.5498925860821</v>
      </c>
      <c r="W139" s="1" t="n">
        <f aca="false">DEGREES(ACOS(COS(RADIANS(90.833))/(COS(RADIANS($B$2))*COS(RADIANS(T139)))-TAN(RADIANS($B$2))*TAN(RADIANS(T139))))</f>
        <v>118.392553239515</v>
      </c>
      <c r="X139" s="6" t="n">
        <f aca="false">(720-4*$B$3-V139+$B$4*60)/1440</f>
        <v>0.542764741259665</v>
      </c>
      <c r="Y139" s="6" t="n">
        <f aca="false">(X139*1440-W139*4)/1440</f>
        <v>0.213896537816568</v>
      </c>
      <c r="Z139" s="6" t="n">
        <f aca="false">(X139*1440+W139*4)/1440</f>
        <v>0.871632944702763</v>
      </c>
      <c r="AA139" s="1" t="n">
        <f aca="false">8*W139</f>
        <v>947.140425916122</v>
      </c>
      <c r="AB139" s="1" t="n">
        <f aca="false">MOD(E139*1440+V139+4*$B$3-60*$B$4,1440)</f>
        <v>658.418772586082</v>
      </c>
      <c r="AC139" s="1" t="n">
        <f aca="false">IF(AB139/4&lt;0,AB139/4+180,AB139/4-180)</f>
        <v>-15.3953068534795</v>
      </c>
      <c r="AD139" s="1" t="n">
        <f aca="false">DEGREES(ACOS(SIN(RADIANS($B$2))*SIN(RADIANS(T139))+COS(RADIANS($B$2))*COS(RADIANS(T139))*COS(RADIANS(AC139))))</f>
        <v>34.2585542981801</v>
      </c>
      <c r="AE139" s="1" t="n">
        <f aca="false">90-AD139</f>
        <v>55.7414457018199</v>
      </c>
      <c r="AF139" s="1" t="n">
        <f aca="false">IF(AE139&gt;85,0,IF(AE139&gt;5,58.1/TAN(RADIANS(AE139))-0.07/POWER(TAN(RADIANS(AE139)),3)+0.000086/POWER(TAN(RADIANS(AE139)),5),IF(AE139&gt;-0.575,1735+AE139*(-518.2+AE139*(103.4+AE139*(-12.79+AE139*0.711))),-20.772/TAN(RADIANS(AE139)))))/3600</f>
        <v>0.0109859652497693</v>
      </c>
      <c r="AG139" s="1" t="n">
        <f aca="false">AE139+AF139</f>
        <v>55.7524316670697</v>
      </c>
      <c r="AH139" s="1" t="n">
        <f aca="false">IF(AC139&gt;0,MOD(DEGREES(ACOS(((SIN(RADIANS($B$2))*COS(RADIANS(AD139)))-SIN(RADIANS(T139)))/(COS(RADIANS($B$2))*SIN(RADIANS(AD139)))))+180,360),MOD(540-DEGREES(ACOS(((SIN(RADIANS($B$2))*COS(RADIANS(AD139)))-SIN(RADIANS(T139)))/(COS(RADIANS($B$2))*SIN(RADIANS(AD139))))),360))</f>
        <v>153.624570044075</v>
      </c>
    </row>
    <row r="140" customFormat="false" ht="15" hidden="false" customHeight="false" outlineLevel="0" collapsed="false">
      <c r="D140" s="5" t="n">
        <f aca="false">D139+1</f>
        <v>46161</v>
      </c>
      <c r="E140" s="6" t="n">
        <f aca="false">$B$5</f>
        <v>0.5</v>
      </c>
      <c r="F140" s="7" t="n">
        <f aca="false">D140+2415018.5+E140-$B$4/24</f>
        <v>2461179.95833333</v>
      </c>
      <c r="G140" s="8" t="n">
        <f aca="false">(F140-2451545)/36525</f>
        <v>0.263790782569021</v>
      </c>
      <c r="I140" s="1" t="n">
        <f aca="false">MOD(280.46646+G140*(36000.76983+G140*0.0003032),360)</f>
        <v>57.1377276412422</v>
      </c>
      <c r="J140" s="1" t="n">
        <f aca="false">357.52911+G140*(35999.05029-0.0001537*G140)</f>
        <v>9853.74674704534</v>
      </c>
      <c r="K140" s="1" t="n">
        <f aca="false">0.016708634-G140*(0.000042037+0.0000001267*G140)</f>
        <v>0.0166975362103805</v>
      </c>
      <c r="L140" s="1" t="n">
        <f aca="false">SIN(RADIANS(J140))*(1.914602-G140*(0.004817+0.000014*G140))+SIN(RADIANS(2*J140))*(0.019993-0.000101*G140)+SIN(RADIANS(3*J140))*0.000289</f>
        <v>1.36243926461329</v>
      </c>
      <c r="M140" s="1" t="n">
        <f aca="false">I140+L140</f>
        <v>58.5001669058555</v>
      </c>
      <c r="N140" s="1" t="n">
        <f aca="false">J140+L140</f>
        <v>9855.10918630995</v>
      </c>
      <c r="O140" s="1" t="n">
        <f aca="false">(1.000001018*(1-K140*K140))/(1+K140*COS(RADIANS(N140)))</f>
        <v>1.01168991455938</v>
      </c>
      <c r="P140" s="1" t="n">
        <f aca="false">M140-0.00569-0.00478*SIN(RADIANS(125.04-1934.136*G140))</f>
        <v>58.4965096582723</v>
      </c>
      <c r="Q140" s="1" t="n">
        <f aca="false">23+(26+((21.448-G140*(46.815+G140*(0.00059-G140*0.001813))))/60)/60</f>
        <v>23.4358607296495</v>
      </c>
      <c r="R140" s="1" t="n">
        <f aca="false">Q140+0.00256*COS(RADIANS(125.04-1934.136*G140))</f>
        <v>23.4381777095797</v>
      </c>
      <c r="S140" s="1" t="n">
        <f aca="false">DEGREES(ATAN2(COS(RADIANS(P140)),COS(RADIANS(R140))*SIN(RADIANS(P140))))</f>
        <v>56.2570159543468</v>
      </c>
      <c r="T140" s="1" t="n">
        <f aca="false">DEGREES(ASIN(SIN(RADIANS(R140))*SIN(RADIANS(P140))))</f>
        <v>19.8240554829456</v>
      </c>
      <c r="U140" s="1" t="n">
        <f aca="false">TAN(RADIANS(R140/2))*TAN(RADIANS(R140/2))</f>
        <v>0.0430303246709376</v>
      </c>
      <c r="V140" s="1" t="n">
        <f aca="false">4*DEGREES(U140*SIN(2*RADIANS(I140))-2*K140*SIN(RADIANS(J140))+4*K140*U140*SIN(RADIANS(J140))*COS(2*RADIANS(I140))-0.5*U140*U140*SIN(4*RADIANS(I140))-1.25*K140*K140*SIN(2*RADIANS(J140)))</f>
        <v>3.50407010691472</v>
      </c>
      <c r="W140" s="1" t="n">
        <f aca="false">DEGREES(ACOS(COS(RADIANS(90.833))/(COS(RADIANS($B$2))*COS(RADIANS(T140)))-TAN(RADIANS($B$2))*TAN(RADIANS(T140))))</f>
        <v>118.745056001499</v>
      </c>
      <c r="X140" s="6" t="n">
        <f aca="false">(720-4*$B$3-V140+$B$4*60)/1440</f>
        <v>0.542796562425754</v>
      </c>
      <c r="Y140" s="6" t="n">
        <f aca="false">(X140*1440-W140*4)/1440</f>
        <v>0.212949184643813</v>
      </c>
      <c r="Z140" s="6" t="n">
        <f aca="false">(X140*1440+W140*4)/1440</f>
        <v>0.872643940207694</v>
      </c>
      <c r="AA140" s="1" t="n">
        <f aca="false">8*W140</f>
        <v>949.960448011989</v>
      </c>
      <c r="AB140" s="1" t="n">
        <f aca="false">MOD(E140*1440+V140+4*$B$3-60*$B$4,1440)</f>
        <v>658.372950106915</v>
      </c>
      <c r="AC140" s="1" t="n">
        <f aca="false">IF(AB140/4&lt;0,AB140/4+180,AB140/4-180)</f>
        <v>-15.4067624732713</v>
      </c>
      <c r="AD140" s="1" t="n">
        <f aca="false">DEGREES(ACOS(SIN(RADIANS($B$2))*SIN(RADIANS(T140))+COS(RADIANS($B$2))*COS(RADIANS(T140))*COS(RADIANS(AC140))))</f>
        <v>34.0556563693574</v>
      </c>
      <c r="AE140" s="1" t="n">
        <f aca="false">90-AD140</f>
        <v>55.9443436306426</v>
      </c>
      <c r="AF140" s="1" t="n">
        <f aca="false">IF(AE140&gt;85,0,IF(AE140&gt;5,58.1/TAN(RADIANS(AE140))-0.07/POWER(TAN(RADIANS(AE140)),3)+0.000086/POWER(TAN(RADIANS(AE140)),5),IF(AE140&gt;-0.575,1735+AE140*(-518.2+AE140*(103.4+AE140*(-12.79+AE140*0.711))),-20.772/TAN(RADIANS(AE140)))))/3600</f>
        <v>0.0109026412912625</v>
      </c>
      <c r="AG140" s="1" t="n">
        <f aca="false">AE140+AF140</f>
        <v>55.9552462719339</v>
      </c>
      <c r="AH140" s="1" t="n">
        <f aca="false">IF(AC140&gt;0,MOD(DEGREES(ACOS(((SIN(RADIANS($B$2))*COS(RADIANS(AD140)))-SIN(RADIANS(T140)))/(COS(RADIANS($B$2))*SIN(RADIANS(AD140)))))+180,360),MOD(540-DEGREES(ACOS(((SIN(RADIANS($B$2))*COS(RADIANS(AD140)))-SIN(RADIANS(T140)))/(COS(RADIANS($B$2))*SIN(RADIANS(AD140))))),360))</f>
        <v>153.493593394463</v>
      </c>
    </row>
    <row r="141" customFormat="false" ht="15" hidden="false" customHeight="false" outlineLevel="0" collapsed="false">
      <c r="D141" s="5" t="n">
        <f aca="false">D140+1</f>
        <v>46162</v>
      </c>
      <c r="E141" s="6" t="n">
        <f aca="false">$B$5</f>
        <v>0.5</v>
      </c>
      <c r="F141" s="7" t="n">
        <f aca="false">D141+2415018.5+E141-$B$4/24</f>
        <v>2461180.95833333</v>
      </c>
      <c r="G141" s="8" t="n">
        <f aca="false">(F141-2451545)/36525</f>
        <v>0.263818161076892</v>
      </c>
      <c r="I141" s="1" t="n">
        <f aca="false">MOD(280.46646+G141*(36000.76983+G141*0.0003032),360)</f>
        <v>58.1233750057872</v>
      </c>
      <c r="J141" s="1" t="n">
        <f aca="false">357.52911+G141*(35999.05029-0.0001537*G141)</f>
        <v>9854.73234732484</v>
      </c>
      <c r="K141" s="1" t="n">
        <f aca="false">0.016708634-G141*(0.000042037+0.0000001267*G141)</f>
        <v>0.01669753505764</v>
      </c>
      <c r="L141" s="1" t="n">
        <f aca="false">SIN(RADIANS(J141))*(1.914602-G141*(0.004817+0.000014*G141))+SIN(RADIANS(2*J141))*(0.019993-0.000101*G141)+SIN(RADIANS(3*J141))*0.000289</f>
        <v>1.33947006990683</v>
      </c>
      <c r="M141" s="1" t="n">
        <f aca="false">I141+L141</f>
        <v>59.4628450756941</v>
      </c>
      <c r="N141" s="1" t="n">
        <f aca="false">J141+L141</f>
        <v>9856.07181739474</v>
      </c>
      <c r="O141" s="1" t="n">
        <f aca="false">(1.000001018*(1-K141*K141))/(1+K141*COS(RADIANS(N141)))</f>
        <v>1.01189093822825</v>
      </c>
      <c r="P141" s="1" t="n">
        <f aca="false">M141-0.00569-0.00478*SIN(RADIANS(125.04-1934.136*G141))</f>
        <v>59.4591918256248</v>
      </c>
      <c r="Q141" s="1" t="n">
        <f aca="false">23+(26+((21.448-G141*(46.815+G141*(0.00059-G141*0.001813))))/60)/60</f>
        <v>23.4358603736153</v>
      </c>
      <c r="R141" s="1" t="n">
        <f aca="false">Q141+0.00256*COS(RADIANS(125.04-1934.136*G141))</f>
        <v>23.4381763463877</v>
      </c>
      <c r="S141" s="1" t="n">
        <f aca="false">DEGREES(ATAN2(COS(RADIANS(P141)),COS(RADIANS(R141))*SIN(RADIANS(P141))))</f>
        <v>57.2563828235439</v>
      </c>
      <c r="T141" s="1" t="n">
        <f aca="false">DEGREES(ASIN(SIN(RADIANS(R141))*SIN(RADIANS(P141))))</f>
        <v>20.0339656149935</v>
      </c>
      <c r="U141" s="1" t="n">
        <f aca="false">TAN(RADIANS(R141/2))*TAN(RADIANS(R141/2))</f>
        <v>0.0430303195231733</v>
      </c>
      <c r="V141" s="1" t="n">
        <f aca="false">4*DEGREES(U141*SIN(2*RADIANS(I141))-2*K141*SIN(RADIANS(J141))+4*K141*U141*SIN(RADIANS(J141))*COS(2*RADIANS(I141))-0.5*U141*U141*SIN(4*RADIANS(I141))-1.25*K141*K141*SIN(2*RADIANS(J141)))</f>
        <v>3.44917659735983</v>
      </c>
      <c r="W141" s="1" t="n">
        <f aca="false">DEGREES(ACOS(COS(RADIANS(90.833))/(COS(RADIANS($B$2))*COS(RADIANS(T141)))-TAN(RADIANS($B$2))*TAN(RADIANS(T141))))</f>
        <v>119.090439218834</v>
      </c>
      <c r="X141" s="6" t="n">
        <f aca="false">(720-4*$B$3-V141+$B$4*60)/1440</f>
        <v>0.5428346829185</v>
      </c>
      <c r="Y141" s="6" t="n">
        <f aca="false">(X141*1440-W141*4)/1440</f>
        <v>0.212027907310628</v>
      </c>
      <c r="Z141" s="6" t="n">
        <f aca="false">(X141*1440+W141*4)/1440</f>
        <v>0.873641458526373</v>
      </c>
      <c r="AA141" s="1" t="n">
        <f aca="false">8*W141</f>
        <v>952.723513750673</v>
      </c>
      <c r="AB141" s="1" t="n">
        <f aca="false">MOD(E141*1440+V141+4*$B$3-60*$B$4,1440)</f>
        <v>658.31805659736</v>
      </c>
      <c r="AC141" s="1" t="n">
        <f aca="false">IF(AB141/4&lt;0,AB141/4+180,AB141/4-180)</f>
        <v>-15.42048585066</v>
      </c>
      <c r="AD141" s="1" t="n">
        <f aca="false">DEGREES(ACOS(SIN(RADIANS($B$2))*SIN(RADIANS(T141))+COS(RADIANS($B$2))*COS(RADIANS(T141))*COS(RADIANS(AC141))))</f>
        <v>33.8589013791947</v>
      </c>
      <c r="AE141" s="1" t="n">
        <f aca="false">90-AD141</f>
        <v>56.1410986208053</v>
      </c>
      <c r="AF141" s="1" t="n">
        <f aca="false">IF(AE141&gt;85,0,IF(AE141&gt;5,58.1/TAN(RADIANS(AE141))-0.07/POWER(TAN(RADIANS(AE141)),3)+0.000086/POWER(TAN(RADIANS(AE141)),5),IF(AE141&gt;-0.575,1735+AE141*(-518.2+AE141*(103.4+AE141*(-12.79+AE141*0.711))),-20.772/TAN(RADIANS(AE141)))))/3600</f>
        <v>0.0108222181487495</v>
      </c>
      <c r="AG141" s="1" t="n">
        <f aca="false">AE141+AF141</f>
        <v>56.1519208389541</v>
      </c>
      <c r="AH141" s="1" t="n">
        <f aca="false">IF(AC141&gt;0,MOD(DEGREES(ACOS(((SIN(RADIANS($B$2))*COS(RADIANS(AD141)))-SIN(RADIANS(T141)))/(COS(RADIANS($B$2))*SIN(RADIANS(AD141)))))+180,360),MOD(540-DEGREES(ACOS(((SIN(RADIANS($B$2))*COS(RADIANS(AD141)))-SIN(RADIANS(T141)))/(COS(RADIANS($B$2))*SIN(RADIANS(AD141))))),360))</f>
        <v>153.360627573979</v>
      </c>
    </row>
    <row r="142" customFormat="false" ht="15" hidden="false" customHeight="false" outlineLevel="0" collapsed="false">
      <c r="D142" s="5" t="n">
        <f aca="false">D141+1</f>
        <v>46163</v>
      </c>
      <c r="E142" s="6" t="n">
        <f aca="false">$B$5</f>
        <v>0.5</v>
      </c>
      <c r="F142" s="7" t="n">
        <f aca="false">D142+2415018.5+E142-$B$4/24</f>
        <v>2461181.95833333</v>
      </c>
      <c r="G142" s="8" t="n">
        <f aca="false">(F142-2451545)/36525</f>
        <v>0.263845539584764</v>
      </c>
      <c r="I142" s="1" t="n">
        <f aca="false">MOD(280.46646+G142*(36000.76983+G142*0.0003032),360)</f>
        <v>59.1090223703322</v>
      </c>
      <c r="J142" s="1" t="n">
        <f aca="false">357.52911+G142*(35999.05029-0.0001537*G142)</f>
        <v>9855.71794760434</v>
      </c>
      <c r="K142" s="1" t="n">
        <f aca="false">0.016708634-G142*(0.000042037+0.0000001267*G142)</f>
        <v>0.0166975339048993</v>
      </c>
      <c r="L142" s="1" t="n">
        <f aca="false">SIN(RADIANS(J142))*(1.914602-G142*(0.004817+0.000014*G142))+SIN(RADIANS(2*J142))*(0.019993-0.000101*G142)+SIN(RADIANS(3*J142))*0.000289</f>
        <v>1.31612177339534</v>
      </c>
      <c r="M142" s="1" t="n">
        <f aca="false">I142+L142</f>
        <v>60.4251441437276</v>
      </c>
      <c r="N142" s="1" t="n">
        <f aca="false">J142+L142</f>
        <v>9857.03406937774</v>
      </c>
      <c r="O142" s="1" t="n">
        <f aca="false">(1.000001018*(1-K142*K142))/(1+K142*COS(RADIANS(N142)))</f>
        <v>1.01208848657742</v>
      </c>
      <c r="P142" s="1" t="n">
        <f aca="false">M142-0.00569-0.00478*SIN(RADIANS(125.04-1934.136*G142))</f>
        <v>60.4214948894324</v>
      </c>
      <c r="Q142" s="1" t="n">
        <f aca="false">23+(26+((21.448-G142*(46.815+G142*(0.00059-G142*0.001813))))/60)/60</f>
        <v>23.4358600175811</v>
      </c>
      <c r="R142" s="1" t="n">
        <f aca="false">Q142+0.00256*COS(RADIANS(125.04-1934.136*G142))</f>
        <v>23.4381749812173</v>
      </c>
      <c r="S142" s="1" t="n">
        <f aca="false">DEGREES(ATAN2(COS(RADIANS(P142)),COS(RADIANS(R142))*SIN(RADIANS(P142))))</f>
        <v>58.2579923014834</v>
      </c>
      <c r="T142" s="1" t="n">
        <f aca="false">DEGREES(ASIN(SIN(RADIANS(R142))*SIN(RADIANS(P142))))</f>
        <v>20.2381714356807</v>
      </c>
      <c r="U142" s="1" t="n">
        <f aca="false">TAN(RADIANS(R142/2))*TAN(RADIANS(R142/2))</f>
        <v>0.0430303143679391</v>
      </c>
      <c r="V142" s="1" t="n">
        <f aca="false">4*DEGREES(U142*SIN(2*RADIANS(I142))-2*K142*SIN(RADIANS(J142))+4*K142*U142*SIN(RADIANS(J142))*COS(2*RADIANS(I142))-0.5*U142*U142*SIN(4*RADIANS(I142))-1.25*K142*K142*SIN(2*RADIANS(J142)))</f>
        <v>3.38532967708008</v>
      </c>
      <c r="W142" s="1" t="n">
        <f aca="false">DEGREES(ACOS(COS(RADIANS(90.833))/(COS(RADIANS($B$2))*COS(RADIANS(T142)))-TAN(RADIANS($B$2))*TAN(RADIANS(T142))))</f>
        <v>119.428463959937</v>
      </c>
      <c r="X142" s="6" t="n">
        <f aca="false">(720-4*$B$3-V142+$B$4*60)/1440</f>
        <v>0.542879021057583</v>
      </c>
      <c r="Y142" s="6" t="n">
        <f aca="false">(X142*1440-W142*4)/1440</f>
        <v>0.211133287835536</v>
      </c>
      <c r="Z142" s="6" t="n">
        <f aca="false">(X142*1440+W142*4)/1440</f>
        <v>0.874624754279631</v>
      </c>
      <c r="AA142" s="1" t="n">
        <f aca="false">8*W142</f>
        <v>955.427711679497</v>
      </c>
      <c r="AB142" s="1" t="n">
        <f aca="false">MOD(E142*1440+V142+4*$B$3-60*$B$4,1440)</f>
        <v>658.25420967708</v>
      </c>
      <c r="AC142" s="1" t="n">
        <f aca="false">IF(AB142/4&lt;0,AB142/4+180,AB142/4-180)</f>
        <v>-15.43644758073</v>
      </c>
      <c r="AD142" s="1" t="n">
        <f aca="false">DEGREES(ACOS(SIN(RADIANS($B$2))*SIN(RADIANS(T142))+COS(RADIANS($B$2))*COS(RADIANS(T142))*COS(RADIANS(AC142))))</f>
        <v>33.6683502540882</v>
      </c>
      <c r="AE142" s="1" t="n">
        <f aca="false">90-AD142</f>
        <v>56.3316497459118</v>
      </c>
      <c r="AF142" s="1" t="n">
        <f aca="false">IF(AE142&gt;85,0,IF(AE142&gt;5,58.1/TAN(RADIANS(AE142))-0.07/POWER(TAN(RADIANS(AE142)),3)+0.000086/POWER(TAN(RADIANS(AE142)),5),IF(AE142&gt;-0.575,1735+AE142*(-518.2+AE142*(103.4+AE142*(-12.79+AE142*0.711))),-20.772/TAN(RADIANS(AE142)))))/3600</f>
        <v>0.0107446814577974</v>
      </c>
      <c r="AG142" s="1" t="n">
        <f aca="false">AE142+AF142</f>
        <v>56.3423944273696</v>
      </c>
      <c r="AH142" s="1" t="n">
        <f aca="false">IF(AC142&gt;0,MOD(DEGREES(ACOS(((SIN(RADIANS($B$2))*COS(RADIANS(AD142)))-SIN(RADIANS(T142)))/(COS(RADIANS($B$2))*SIN(RADIANS(AD142)))))+180,360),MOD(540-DEGREES(ACOS(((SIN(RADIANS($B$2))*COS(RADIANS(AD142)))-SIN(RADIANS(T142)))/(COS(RADIANS($B$2))*SIN(RADIANS(AD142))))),360))</f>
        <v>153.22580024453</v>
      </c>
    </row>
    <row r="143" customFormat="false" ht="15" hidden="false" customHeight="false" outlineLevel="0" collapsed="false">
      <c r="D143" s="5" t="n">
        <f aca="false">D142+1</f>
        <v>46164</v>
      </c>
      <c r="E143" s="6" t="n">
        <f aca="false">$B$5</f>
        <v>0.5</v>
      </c>
      <c r="F143" s="7" t="n">
        <f aca="false">D143+2415018.5+E143-$B$4/24</f>
        <v>2461182.95833333</v>
      </c>
      <c r="G143" s="8" t="n">
        <f aca="false">(F143-2451545)/36525</f>
        <v>0.263872918092635</v>
      </c>
      <c r="I143" s="1" t="n">
        <f aca="false">MOD(280.46646+G143*(36000.76983+G143*0.0003032),360)</f>
        <v>60.0946697348772</v>
      </c>
      <c r="J143" s="1" t="n">
        <f aca="false">357.52911+G143*(35999.05029-0.0001537*G143)</f>
        <v>9856.70354788385</v>
      </c>
      <c r="K143" s="1" t="n">
        <f aca="false">0.016708634-G143*(0.000042037+0.0000001267*G143)</f>
        <v>0.0166975327521584</v>
      </c>
      <c r="L143" s="1" t="n">
        <f aca="false">SIN(RADIANS(J143))*(1.914602-G143*(0.004817+0.000014*G143))+SIN(RADIANS(2*J143))*(0.019993-0.000101*G143)+SIN(RADIANS(3*J143))*0.000289</f>
        <v>1.29240125444547</v>
      </c>
      <c r="M143" s="1" t="n">
        <f aca="false">I143+L143</f>
        <v>61.3870709893227</v>
      </c>
      <c r="N143" s="1" t="n">
        <f aca="false">J143+L143</f>
        <v>9857.99594913829</v>
      </c>
      <c r="O143" s="1" t="n">
        <f aca="false">(1.000001018*(1-K143*K143))/(1+K143*COS(RADIANS(N143)))</f>
        <v>1.01228250525611</v>
      </c>
      <c r="P143" s="1" t="n">
        <f aca="false">M143-0.00569-0.00478*SIN(RADIANS(125.04-1934.136*G143))</f>
        <v>61.3834257290586</v>
      </c>
      <c r="Q143" s="1" t="n">
        <f aca="false">23+(26+((21.448-G143*(46.815+G143*(0.00059-G143*0.001813))))/60)/60</f>
        <v>23.435859661547</v>
      </c>
      <c r="R143" s="1" t="n">
        <f aca="false">Q143+0.00256*COS(RADIANS(125.04-1934.136*G143))</f>
        <v>23.4381736140696</v>
      </c>
      <c r="S143" s="1" t="n">
        <f aca="false">DEGREES(ATAN2(COS(RADIANS(P143)),COS(RADIANS(R143))*SIN(RADIANS(P143))))</f>
        <v>59.2618116400733</v>
      </c>
      <c r="T143" s="1" t="n">
        <f aca="false">DEGREES(ASIN(SIN(RADIANS(R143))*SIN(RADIANS(P143))))</f>
        <v>20.436603842881</v>
      </c>
      <c r="U143" s="1" t="n">
        <f aca="false">TAN(RADIANS(R143/2))*TAN(RADIANS(R143/2))</f>
        <v>0.043030309205238</v>
      </c>
      <c r="V143" s="1" t="n">
        <f aca="false">4*DEGREES(U143*SIN(2*RADIANS(I143))-2*K143*SIN(RADIANS(J143))+4*K143*U143*SIN(RADIANS(J143))*COS(2*RADIANS(I143))-0.5*U143*U143*SIN(4*RADIANS(I143))-1.25*K143*K143*SIN(2*RADIANS(J143)))</f>
        <v>3.31266056547864</v>
      </c>
      <c r="W143" s="1" t="n">
        <f aca="false">DEGREES(ACOS(COS(RADIANS(90.833))/(COS(RADIANS($B$2))*COS(RADIANS(T143)))-TAN(RADIANS($B$2))*TAN(RADIANS(T143))))</f>
        <v>119.758889370681</v>
      </c>
      <c r="X143" s="6" t="n">
        <f aca="false">(720-4*$B$3-V143+$B$4*60)/1440</f>
        <v>0.542929485718418</v>
      </c>
      <c r="Y143" s="6" t="n">
        <f aca="false">(X143*1440-W143*4)/1440</f>
        <v>0.210265904133192</v>
      </c>
      <c r="Z143" s="6" t="n">
        <f aca="false">(X143*1440+W143*4)/1440</f>
        <v>0.875593067303643</v>
      </c>
      <c r="AA143" s="1" t="n">
        <f aca="false">8*W143</f>
        <v>958.071114965449</v>
      </c>
      <c r="AB143" s="1" t="n">
        <f aca="false">MOD(E143*1440+V143+4*$B$3-60*$B$4,1440)</f>
        <v>658.181540565479</v>
      </c>
      <c r="AC143" s="1" t="n">
        <f aca="false">IF(AB143/4&lt;0,AB143/4+180,AB143/4-180)</f>
        <v>-15.4546148586304</v>
      </c>
      <c r="AD143" s="1" t="n">
        <f aca="false">DEGREES(ACOS(SIN(RADIANS($B$2))*SIN(RADIANS(T143))+COS(RADIANS($B$2))*COS(RADIANS(T143))*COS(RADIANS(AC143))))</f>
        <v>33.4840611933848</v>
      </c>
      <c r="AE143" s="1" t="n">
        <f aca="false">90-AD143</f>
        <v>56.5159388066152</v>
      </c>
      <c r="AF143" s="1" t="n">
        <f aca="false">IF(AE143&gt;85,0,IF(AE143&gt;5,58.1/TAN(RADIANS(AE143))-0.07/POWER(TAN(RADIANS(AE143)),3)+0.000086/POWER(TAN(RADIANS(AE143)),5),IF(AE143&gt;-0.575,1735+AE143*(-518.2+AE143*(103.4+AE143*(-12.79+AE143*0.711))),-20.772/TAN(RADIANS(AE143)))))/3600</f>
        <v>0.0106700172621585</v>
      </c>
      <c r="AG143" s="1" t="n">
        <f aca="false">AE143+AF143</f>
        <v>56.5266088238773</v>
      </c>
      <c r="AH143" s="1" t="n">
        <f aca="false">IF(AC143&gt;0,MOD(DEGREES(ACOS(((SIN(RADIANS($B$2))*COS(RADIANS(AD143)))-SIN(RADIANS(T143)))/(COS(RADIANS($B$2))*SIN(RADIANS(AD143)))))+180,360),MOD(540-DEGREES(ACOS(((SIN(RADIANS($B$2))*COS(RADIANS(AD143)))-SIN(RADIANS(T143)))/(COS(RADIANS($B$2))*SIN(RADIANS(AD143))))),360))</f>
        <v>153.089248323486</v>
      </c>
    </row>
    <row r="144" customFormat="false" ht="15" hidden="false" customHeight="false" outlineLevel="0" collapsed="false">
      <c r="D144" s="5" t="n">
        <f aca="false">D143+1</f>
        <v>46165</v>
      </c>
      <c r="E144" s="6" t="n">
        <f aca="false">$B$5</f>
        <v>0.5</v>
      </c>
      <c r="F144" s="7" t="n">
        <f aca="false">D144+2415018.5+E144-$B$4/24</f>
        <v>2461183.95833333</v>
      </c>
      <c r="G144" s="8" t="n">
        <f aca="false">(F144-2451545)/36525</f>
        <v>0.263900296600506</v>
      </c>
      <c r="I144" s="1" t="n">
        <f aca="false">MOD(280.46646+G144*(36000.76983+G144*0.0003032),360)</f>
        <v>61.0803170994222</v>
      </c>
      <c r="J144" s="1" t="n">
        <f aca="false">357.52911+G144*(35999.05029-0.0001537*G144)</f>
        <v>9857.68914816335</v>
      </c>
      <c r="K144" s="1" t="n">
        <f aca="false">0.016708634-G144*(0.000042037+0.0000001267*G144)</f>
        <v>0.0166975315994173</v>
      </c>
      <c r="L144" s="1" t="n">
        <f aca="false">SIN(RADIANS(J144))*(1.914602-G144*(0.004817+0.000014*G144))+SIN(RADIANS(2*J144))*(0.019993-0.000101*G144)+SIN(RADIANS(3*J144))*0.000289</f>
        <v>1.26831548293064</v>
      </c>
      <c r="M144" s="1" t="n">
        <f aca="false">I144+L144</f>
        <v>62.3486325823529</v>
      </c>
      <c r="N144" s="1" t="n">
        <f aca="false">J144+L144</f>
        <v>9858.95746364628</v>
      </c>
      <c r="O144" s="1" t="n">
        <f aca="false">(1.000001018*(1-K144*K144))/(1+K144*COS(RADIANS(N144)))</f>
        <v>1.01247294094736</v>
      </c>
      <c r="P144" s="1" t="n">
        <f aca="false">M144-0.00569-0.00478*SIN(RADIANS(125.04-1934.136*G144))</f>
        <v>62.3449913143732</v>
      </c>
      <c r="Q144" s="1" t="n">
        <f aca="false">23+(26+((21.448-G144*(46.815+G144*(0.00059-G144*0.001813))))/60)/60</f>
        <v>23.4358593055128</v>
      </c>
      <c r="R144" s="1" t="n">
        <f aca="false">Q144+0.00256*COS(RADIANS(125.04-1934.136*G144))</f>
        <v>23.4381722449454</v>
      </c>
      <c r="S144" s="1" t="n">
        <f aca="false">DEGREES(ATAN2(COS(RADIANS(P144)),COS(RADIANS(R144))*SIN(RADIANS(P144))))</f>
        <v>60.2678047165694</v>
      </c>
      <c r="T144" s="1" t="n">
        <f aca="false">DEGREES(ASIN(SIN(RADIANS(R144))*SIN(RADIANS(P144))))</f>
        <v>20.6291952489566</v>
      </c>
      <c r="U144" s="1" t="n">
        <f aca="false">TAN(RADIANS(R144/2))*TAN(RADIANS(R144/2))</f>
        <v>0.0430303040350734</v>
      </c>
      <c r="V144" s="1" t="n">
        <f aca="false">4*DEGREES(U144*SIN(2*RADIANS(I144))-2*K144*SIN(RADIANS(J144))+4*K144*U144*SIN(RADIANS(J144))*COS(2*RADIANS(I144))-0.5*U144*U144*SIN(4*RADIANS(I144))-1.25*K144*K144*SIN(2*RADIANS(J144)))</f>
        <v>3.23131402560523</v>
      </c>
      <c r="W144" s="1" t="n">
        <f aca="false">DEGREES(ACOS(COS(RADIANS(90.833))/(COS(RADIANS($B$2))*COS(RADIANS(T144)))-TAN(RADIANS($B$2))*TAN(RADIANS(T144))))</f>
        <v>120.081473125616</v>
      </c>
      <c r="X144" s="6" t="n">
        <f aca="false">(720-4*$B$3-V144+$B$4*60)/1440</f>
        <v>0.542985976371108</v>
      </c>
      <c r="Y144" s="6" t="n">
        <f aca="false">(X144*1440-W144*4)/1440</f>
        <v>0.209426328799951</v>
      </c>
      <c r="Z144" s="6" t="n">
        <f aca="false">(X144*1440+W144*4)/1440</f>
        <v>0.876545623942263</v>
      </c>
      <c r="AA144" s="1" t="n">
        <f aca="false">8*W144</f>
        <v>960.651785004929</v>
      </c>
      <c r="AB144" s="1" t="n">
        <f aca="false">MOD(E144*1440+V144+4*$B$3-60*$B$4,1440)</f>
        <v>658.100194025605</v>
      </c>
      <c r="AC144" s="1" t="n">
        <f aca="false">IF(AB144/4&lt;0,AB144/4+180,AB144/4-180)</f>
        <v>-15.4749514935987</v>
      </c>
      <c r="AD144" s="1" t="n">
        <f aca="false">DEGREES(ACOS(SIN(RADIANS($B$2))*SIN(RADIANS(T144))+COS(RADIANS($B$2))*COS(RADIANS(T144))*COS(RADIANS(AC144))))</f>
        <v>33.3060895834726</v>
      </c>
      <c r="AE144" s="1" t="n">
        <f aca="false">90-AD144</f>
        <v>56.6939104165274</v>
      </c>
      <c r="AF144" s="1" t="n">
        <f aca="false">IF(AE144&gt;85,0,IF(AE144&gt;5,58.1/TAN(RADIANS(AE144))-0.07/POWER(TAN(RADIANS(AE144)),3)+0.000086/POWER(TAN(RADIANS(AE144)),5),IF(AE144&gt;-0.575,1735+AE144*(-518.2+AE144*(103.4+AE144*(-12.79+AE144*0.711))),-20.772/TAN(RADIANS(AE144)))))/3600</f>
        <v>0.010598211969038</v>
      </c>
      <c r="AG144" s="1" t="n">
        <f aca="false">AE144+AF144</f>
        <v>56.7045086284965</v>
      </c>
      <c r="AH144" s="1" t="n">
        <f aca="false">IF(AC144&gt;0,MOD(DEGREES(ACOS(((SIN(RADIANS($B$2))*COS(RADIANS(AD144)))-SIN(RADIANS(T144)))/(COS(RADIANS($B$2))*SIN(RADIANS(AD144)))))+180,360),MOD(540-DEGREES(ACOS(((SIN(RADIANS($B$2))*COS(RADIANS(AD144)))-SIN(RADIANS(T144)))/(COS(RADIANS($B$2))*SIN(RADIANS(AD144))))),360))</f>
        <v>152.951117873692</v>
      </c>
    </row>
    <row r="145" customFormat="false" ht="15" hidden="false" customHeight="false" outlineLevel="0" collapsed="false">
      <c r="D145" s="5" t="n">
        <f aca="false">D144+1</f>
        <v>46166</v>
      </c>
      <c r="E145" s="6" t="n">
        <f aca="false">$B$5</f>
        <v>0.5</v>
      </c>
      <c r="F145" s="7" t="n">
        <f aca="false">D145+2415018.5+E145-$B$4/24</f>
        <v>2461184.95833333</v>
      </c>
      <c r="G145" s="8" t="n">
        <f aca="false">(F145-2451545)/36525</f>
        <v>0.263927675108378</v>
      </c>
      <c r="I145" s="1" t="n">
        <f aca="false">MOD(280.46646+G145*(36000.76983+G145*0.0003032),360)</f>
        <v>62.0659644639691</v>
      </c>
      <c r="J145" s="1" t="n">
        <f aca="false">357.52911+G145*(35999.05029-0.0001537*G145)</f>
        <v>9858.67474844286</v>
      </c>
      <c r="K145" s="1" t="n">
        <f aca="false">0.016708634-G145*(0.000042037+0.0000001267*G145)</f>
        <v>0.016697530446676</v>
      </c>
      <c r="L145" s="1" t="n">
        <f aca="false">SIN(RADIANS(J145))*(1.914602-G145*(0.004817+0.000014*G145))+SIN(RADIANS(2*J145))*(0.019993-0.000101*G145)+SIN(RADIANS(3*J145))*0.000289</f>
        <v>1.24387151726133</v>
      </c>
      <c r="M145" s="1" t="n">
        <f aca="false">I145+L145</f>
        <v>63.3098359812304</v>
      </c>
      <c r="N145" s="1" t="n">
        <f aca="false">J145+L145</f>
        <v>9859.91861996012</v>
      </c>
      <c r="O145" s="1" t="n">
        <f aca="false">(1.000001018*(1-K145*K145))/(1+K145*COS(RADIANS(N145)))</f>
        <v>1.0126597413792</v>
      </c>
      <c r="P145" s="1" t="n">
        <f aca="false">M145-0.00569-0.00478*SIN(RADIANS(125.04-1934.136*G145))</f>
        <v>63.3061987037852</v>
      </c>
      <c r="Q145" s="1" t="n">
        <f aca="false">23+(26+((21.448-G145*(46.815+G145*(0.00059-G145*0.001813))))/60)/60</f>
        <v>23.4358589494786</v>
      </c>
      <c r="R145" s="1" t="n">
        <f aca="false">Q145+0.00256*COS(RADIANS(125.04-1934.136*G145))</f>
        <v>23.4381708738455</v>
      </c>
      <c r="S145" s="1" t="n">
        <f aca="false">DEGREES(ATAN2(COS(RADIANS(P145)),COS(RADIANS(R145))*SIN(RADIANS(P145))))</f>
        <v>61.2759320499407</v>
      </c>
      <c r="T145" s="1" t="n">
        <f aca="false">DEGREES(ASIN(SIN(RADIANS(R145))*SIN(RADIANS(P145))))</f>
        <v>20.8158796414718</v>
      </c>
      <c r="U145" s="1" t="n">
        <f aca="false">TAN(RADIANS(R145/2))*TAN(RADIANS(R145/2))</f>
        <v>0.0430302988574485</v>
      </c>
      <c r="V145" s="1" t="n">
        <f aca="false">4*DEGREES(U145*SIN(2*RADIANS(I145))-2*K145*SIN(RADIANS(J145))+4*K145*U145*SIN(RADIANS(J145))*COS(2*RADIANS(I145))-0.5*U145*U145*SIN(4*RADIANS(I145))-1.25*K145*K145*SIN(2*RADIANS(J145)))</f>
        <v>3.1414482808808</v>
      </c>
      <c r="W145" s="1" t="n">
        <f aca="false">DEGREES(ACOS(COS(RADIANS(90.833))/(COS(RADIANS($B$2))*COS(RADIANS(T145)))-TAN(RADIANS($B$2))*TAN(RADIANS(T145))))</f>
        <v>120.395971910859</v>
      </c>
      <c r="X145" s="6" t="n">
        <f aca="false">(720-4*$B$3-V145+$B$4*60)/1440</f>
        <v>0.543048383138277</v>
      </c>
      <c r="Y145" s="6" t="n">
        <f aca="false">(X145*1440-W145*4)/1440</f>
        <v>0.208615127830336</v>
      </c>
      <c r="Z145" s="6" t="n">
        <f aca="false">(X145*1440+W145*4)/1440</f>
        <v>0.877481638446219</v>
      </c>
      <c r="AA145" s="1" t="n">
        <f aca="false">8*W145</f>
        <v>963.167775286871</v>
      </c>
      <c r="AB145" s="1" t="n">
        <f aca="false">MOD(E145*1440+V145+4*$B$3-60*$B$4,1440)</f>
        <v>658.010328280881</v>
      </c>
      <c r="AC145" s="1" t="n">
        <f aca="false">IF(AB145/4&lt;0,AB145/4+180,AB145/4-180)</f>
        <v>-15.4974179297798</v>
      </c>
      <c r="AD145" s="1" t="n">
        <f aca="false">DEGREES(ACOS(SIN(RADIANS($B$2))*SIN(RADIANS(T145))+COS(RADIANS($B$2))*COS(RADIANS(T145))*COS(RADIANS(AC145))))</f>
        <v>33.1344879145604</v>
      </c>
      <c r="AE145" s="1" t="n">
        <f aca="false">90-AD145</f>
        <v>56.8655120854396</v>
      </c>
      <c r="AF145" s="1" t="n">
        <f aca="false">IF(AE145&gt;85,0,IF(AE145&gt;5,58.1/TAN(RADIANS(AE145))-0.07/POWER(TAN(RADIANS(AE145)),3)+0.000086/POWER(TAN(RADIANS(AE145)),5),IF(AE145&gt;-0.575,1735+AE145*(-518.2+AE145*(103.4+AE145*(-12.79+AE145*0.711))),-20.772/TAN(RADIANS(AE145)))))/3600</f>
        <v>0.0105292523056087</v>
      </c>
      <c r="AG145" s="1" t="n">
        <f aca="false">AE145+AF145</f>
        <v>56.8760413377452</v>
      </c>
      <c r="AH145" s="1" t="n">
        <f aca="false">IF(AC145&gt;0,MOD(DEGREES(ACOS(((SIN(RADIANS($B$2))*COS(RADIANS(AD145)))-SIN(RADIANS(T145)))/(COS(RADIANS($B$2))*SIN(RADIANS(AD145)))))+180,360),MOD(540-DEGREES(ACOS(((SIN(RADIANS($B$2))*COS(RADIANS(AD145)))-SIN(RADIANS(T145)))/(COS(RADIANS($B$2))*SIN(RADIANS(AD145))))),360))</f>
        <v>152.811563951893</v>
      </c>
    </row>
    <row r="146" customFormat="false" ht="15" hidden="false" customHeight="false" outlineLevel="0" collapsed="false">
      <c r="D146" s="5" t="n">
        <f aca="false">D145+1</f>
        <v>46167</v>
      </c>
      <c r="E146" s="6" t="n">
        <f aca="false">$B$5</f>
        <v>0.5</v>
      </c>
      <c r="F146" s="7" t="n">
        <f aca="false">D146+2415018.5+E146-$B$4/24</f>
        <v>2461185.95833333</v>
      </c>
      <c r="G146" s="8" t="n">
        <f aca="false">(F146-2451545)/36525</f>
        <v>0.263955053616249</v>
      </c>
      <c r="I146" s="1" t="n">
        <f aca="false">MOD(280.46646+G146*(36000.76983+G146*0.0003032),360)</f>
        <v>63.0516118285159</v>
      </c>
      <c r="J146" s="1" t="n">
        <f aca="false">357.52911+G146*(35999.05029-0.0001537*G146)</f>
        <v>9859.66034872236</v>
      </c>
      <c r="K146" s="1" t="n">
        <f aca="false">0.016708634-G146*(0.000042037+0.0000001267*G146)</f>
        <v>0.0166975292939345</v>
      </c>
      <c r="L146" s="1" t="n">
        <f aca="false">SIN(RADIANS(J146))*(1.914602-G146*(0.004817+0.000014*G146))+SIN(RADIANS(2*J146))*(0.019993-0.000101*G146)+SIN(RADIANS(3*J146))*0.000289</f>
        <v>1.21907650241034</v>
      </c>
      <c r="M146" s="1" t="n">
        <f aca="false">I146+L146</f>
        <v>64.2706883309262</v>
      </c>
      <c r="N146" s="1" t="n">
        <f aca="false">J146+L146</f>
        <v>9860.87942522477</v>
      </c>
      <c r="O146" s="1" t="n">
        <f aca="false">(1.000001018*(1-K146*K146))/(1+K146*COS(RADIANS(N146)))</f>
        <v>1.01284285533559</v>
      </c>
      <c r="P146" s="1" t="n">
        <f aca="false">M146-0.00569-0.00478*SIN(RADIANS(125.04-1934.136*G146))</f>
        <v>64.2670550422621</v>
      </c>
      <c r="Q146" s="1" t="n">
        <f aca="false">23+(26+((21.448-G146*(46.815+G146*(0.00059-G146*0.001813))))/60)/60</f>
        <v>23.4358585934445</v>
      </c>
      <c r="R146" s="1" t="n">
        <f aca="false">Q146+0.00256*COS(RADIANS(125.04-1934.136*G146))</f>
        <v>23.4381695007709</v>
      </c>
      <c r="S146" s="1" t="n">
        <f aca="false">DEGREES(ATAN2(COS(RADIANS(P146)),COS(RADIANS(R146))*SIN(RADIANS(P146))))</f>
        <v>62.2861508238929</v>
      </c>
      <c r="T146" s="1" t="n">
        <f aca="false">DEGREES(ASIN(SIN(RADIANS(R146))*SIN(RADIANS(P146))))</f>
        <v>20.9965926441327</v>
      </c>
      <c r="U146" s="1" t="n">
        <f aca="false">TAN(RADIANS(R146/2))*TAN(RADIANS(R146/2))</f>
        <v>0.0430302936723667</v>
      </c>
      <c r="V146" s="1" t="n">
        <f aca="false">4*DEGREES(U146*SIN(2*RADIANS(I146))-2*K146*SIN(RADIANS(J146))+4*K146*U146*SIN(RADIANS(J146))*COS(2*RADIANS(I146))-0.5*U146*U146*SIN(4*RADIANS(I146))-1.25*K146*K146*SIN(2*RADIANS(J146)))</f>
        <v>3.04323490418727</v>
      </c>
      <c r="W146" s="1" t="n">
        <f aca="false">DEGREES(ACOS(COS(RADIANS(90.833))/(COS(RADIANS($B$2))*COS(RADIANS(T146)))-TAN(RADIANS($B$2))*TAN(RADIANS(T146))))</f>
        <v>120.70214193814</v>
      </c>
      <c r="X146" s="6" t="n">
        <f aca="false">(720-4*$B$3-V146+$B$4*60)/1440</f>
        <v>0.543116586872092</v>
      </c>
      <c r="Y146" s="6" t="n">
        <f aca="false">(X146*1440-W146*4)/1440</f>
        <v>0.207832859266147</v>
      </c>
      <c r="Z146" s="6" t="n">
        <f aca="false">(X146*1440+W146*4)/1440</f>
        <v>0.878400314478037</v>
      </c>
      <c r="AA146" s="1" t="n">
        <f aca="false">8*W146</f>
        <v>965.617135505121</v>
      </c>
      <c r="AB146" s="1" t="n">
        <f aca="false">MOD(E146*1440+V146+4*$B$3-60*$B$4,1440)</f>
        <v>657.912114904187</v>
      </c>
      <c r="AC146" s="1" t="n">
        <f aca="false">IF(AB146/4&lt;0,AB146/4+180,AB146/4-180)</f>
        <v>-15.5219712739532</v>
      </c>
      <c r="AD146" s="1" t="n">
        <f aca="false">DEGREES(ACOS(SIN(RADIANS($B$2))*SIN(RADIANS(T146))+COS(RADIANS($B$2))*COS(RADIANS(T146))*COS(RADIANS(AC146))))</f>
        <v>32.9693057006723</v>
      </c>
      <c r="AE146" s="1" t="n">
        <f aca="false">90-AD146</f>
        <v>57.0306942993277</v>
      </c>
      <c r="AF146" s="1" t="n">
        <f aca="false">IF(AE146&gt;85,0,IF(AE146&gt;5,58.1/TAN(RADIANS(AE146))-0.07/POWER(TAN(RADIANS(AE146)),3)+0.000086/POWER(TAN(RADIANS(AE146)),5),IF(AE146&gt;-0.575,1735+AE146*(-518.2+AE146*(103.4+AE146*(-12.79+AE146*0.711))),-20.772/TAN(RADIANS(AE146)))))/3600</f>
        <v>0.0104631252769112</v>
      </c>
      <c r="AG146" s="1" t="n">
        <f aca="false">AE146+AF146</f>
        <v>57.0411574246046</v>
      </c>
      <c r="AH146" s="1" t="n">
        <f aca="false">IF(AC146&gt;0,MOD(DEGREES(ACOS(((SIN(RADIANS($B$2))*COS(RADIANS(AD146)))-SIN(RADIANS(T146)))/(COS(RADIANS($B$2))*SIN(RADIANS(AD146)))))+180,360),MOD(540-DEGREES(ACOS(((SIN(RADIANS($B$2))*COS(RADIANS(AD146)))-SIN(RADIANS(T146)))/(COS(RADIANS($B$2))*SIN(RADIANS(AD146))))),360))</f>
        <v>152.670750414666</v>
      </c>
    </row>
    <row r="147" customFormat="false" ht="15" hidden="false" customHeight="false" outlineLevel="0" collapsed="false">
      <c r="D147" s="5" t="n">
        <f aca="false">D146+1</f>
        <v>46168</v>
      </c>
      <c r="E147" s="6" t="n">
        <f aca="false">$B$5</f>
        <v>0.5</v>
      </c>
      <c r="F147" s="7" t="n">
        <f aca="false">D147+2415018.5+E147-$B$4/24</f>
        <v>2461186.95833333</v>
      </c>
      <c r="G147" s="8" t="n">
        <f aca="false">(F147-2451545)/36525</f>
        <v>0.26398243212412</v>
      </c>
      <c r="I147" s="1" t="n">
        <f aca="false">MOD(280.46646+G147*(36000.76983+G147*0.0003032),360)</f>
        <v>64.0372591930609</v>
      </c>
      <c r="J147" s="1" t="n">
        <f aca="false">357.52911+G147*(35999.05029-0.0001537*G147)</f>
        <v>9860.64594900186</v>
      </c>
      <c r="K147" s="1" t="n">
        <f aca="false">0.016708634-G147*(0.000042037+0.0000001267*G147)</f>
        <v>0.0166975281411928</v>
      </c>
      <c r="L147" s="1" t="n">
        <f aca="false">SIN(RADIANS(J147))*(1.914602-G147*(0.004817+0.000014*G147))+SIN(RADIANS(2*J147))*(0.019993-0.000101*G147)+SIN(RADIANS(3*J147))*0.000289</f>
        <v>1.19393766793285</v>
      </c>
      <c r="M147" s="1" t="n">
        <f aca="false">I147+L147</f>
        <v>65.2311968609937</v>
      </c>
      <c r="N147" s="1" t="n">
        <f aca="false">J147+L147</f>
        <v>9861.8398866698</v>
      </c>
      <c r="O147" s="1" t="n">
        <f aca="false">(1.000001018*(1-K147*K147))/(1+K147*COS(RADIANS(N147)))</f>
        <v>1.01302223266695</v>
      </c>
      <c r="P147" s="1" t="n">
        <f aca="false">M147-0.00569-0.00478*SIN(RADIANS(125.04-1934.136*G147))</f>
        <v>65.2275675593538</v>
      </c>
      <c r="Q147" s="1" t="n">
        <f aca="false">23+(26+((21.448-G147*(46.815+G147*(0.00059-G147*0.001813))))/60)/60</f>
        <v>23.4358582374103</v>
      </c>
      <c r="R147" s="1" t="n">
        <f aca="false">Q147+0.00256*COS(RADIANS(125.04-1934.136*G147))</f>
        <v>23.4381681257222</v>
      </c>
      <c r="S147" s="1" t="n">
        <f aca="false">DEGREES(ATAN2(COS(RADIANS(P147)),COS(RADIANS(R147))*SIN(RADIANS(P147))))</f>
        <v>63.2984149167419</v>
      </c>
      <c r="T147" s="1" t="n">
        <f aca="false">DEGREES(ASIN(SIN(RADIANS(R147))*SIN(RADIANS(P147))))</f>
        <v>21.1712715777981</v>
      </c>
      <c r="U147" s="1" t="n">
        <f aca="false">TAN(RADIANS(R147/2))*TAN(RADIANS(R147/2))</f>
        <v>0.0430302884798311</v>
      </c>
      <c r="V147" s="1" t="n">
        <f aca="false">4*DEGREES(U147*SIN(2*RADIANS(I147))-2*K147*SIN(RADIANS(J147))+4*K147*U147*SIN(RADIANS(J147))*COS(2*RADIANS(I147))-0.5*U147*U147*SIN(4*RADIANS(I147))-1.25*K147*K147*SIN(2*RADIANS(J147)))</f>
        <v>2.9368586789575</v>
      </c>
      <c r="W147" s="1" t="n">
        <f aca="false">DEGREES(ACOS(COS(RADIANS(90.833))/(COS(RADIANS($B$2))*COS(RADIANS(T147)))-TAN(RADIANS($B$2))*TAN(RADIANS(T147))))</f>
        <v>120.999739489219</v>
      </c>
      <c r="X147" s="6" t="n">
        <f aca="false">(720-4*$B$3-V147+$B$4*60)/1440</f>
        <v>0.543190459250724</v>
      </c>
      <c r="Y147" s="6" t="n">
        <f aca="false">(X147*1440-W147*4)/1440</f>
        <v>0.207080071780672</v>
      </c>
      <c r="Z147" s="6" t="n">
        <f aca="false">(X147*1440+W147*4)/1440</f>
        <v>0.879300846720776</v>
      </c>
      <c r="AA147" s="1" t="n">
        <f aca="false">8*W147</f>
        <v>967.997915913749</v>
      </c>
      <c r="AB147" s="1" t="n">
        <f aca="false">MOD(E147*1440+V147+4*$B$3-60*$B$4,1440)</f>
        <v>657.805738678958</v>
      </c>
      <c r="AC147" s="1" t="n">
        <f aca="false">IF(AB147/4&lt;0,AB147/4+180,AB147/4-180)</f>
        <v>-15.5485653302606</v>
      </c>
      <c r="AD147" s="1" t="n">
        <f aca="false">DEGREES(ACOS(SIN(RADIANS($B$2))*SIN(RADIANS(T147))+COS(RADIANS($B$2))*COS(RADIANS(T147))*COS(RADIANS(AC147))))</f>
        <v>32.810589403381</v>
      </c>
      <c r="AE147" s="1" t="n">
        <f aca="false">90-AD147</f>
        <v>57.189410596619</v>
      </c>
      <c r="AF147" s="1" t="n">
        <f aca="false">IF(AE147&gt;85,0,IF(AE147&gt;5,58.1/TAN(RADIANS(AE147))-0.07/POWER(TAN(RADIANS(AE147)),3)+0.000086/POWER(TAN(RADIANS(AE147)),5),IF(AE147&gt;-0.575,1735+AE147*(-518.2+AE147*(103.4+AE147*(-12.79+AE147*0.711))),-20.772/TAN(RADIANS(AE147)))))/3600</f>
        <v>0.0103998181252819</v>
      </c>
      <c r="AG147" s="1" t="n">
        <f aca="false">AE147+AF147</f>
        <v>57.1998104147443</v>
      </c>
      <c r="AH147" s="1" t="n">
        <f aca="false">IF(AC147&gt;0,MOD(DEGREES(ACOS(((SIN(RADIANS($B$2))*COS(RADIANS(AD147)))-SIN(RADIANS(T147)))/(COS(RADIANS($B$2))*SIN(RADIANS(AD147)))))+180,360),MOD(540-DEGREES(ACOS(((SIN(RADIANS($B$2))*COS(RADIANS(AD147)))-SIN(RADIANS(T147)))/(COS(RADIANS($B$2))*SIN(RADIANS(AD147))))),360))</f>
        <v>152.528849681188</v>
      </c>
    </row>
    <row r="148" customFormat="false" ht="15" hidden="false" customHeight="false" outlineLevel="0" collapsed="false">
      <c r="D148" s="5" t="n">
        <f aca="false">D147+1</f>
        <v>46169</v>
      </c>
      <c r="E148" s="6" t="n">
        <f aca="false">$B$5</f>
        <v>0.5</v>
      </c>
      <c r="F148" s="7" t="n">
        <f aca="false">D148+2415018.5+E148-$B$4/24</f>
        <v>2461187.95833333</v>
      </c>
      <c r="G148" s="8" t="n">
        <f aca="false">(F148-2451545)/36525</f>
        <v>0.264009810631991</v>
      </c>
      <c r="I148" s="1" t="n">
        <f aca="false">MOD(280.46646+G148*(36000.76983+G148*0.0003032),360)</f>
        <v>65.0229065576077</v>
      </c>
      <c r="J148" s="1" t="n">
        <f aca="false">357.52911+G148*(35999.05029-0.0001537*G148)</f>
        <v>9861.63154928137</v>
      </c>
      <c r="K148" s="1" t="n">
        <f aca="false">0.016708634-G148*(0.000042037+0.0000001267*G148)</f>
        <v>0.0166975269884509</v>
      </c>
      <c r="L148" s="1" t="n">
        <f aca="false">SIN(RADIANS(J148))*(1.914602-G148*(0.004817+0.000014*G148))+SIN(RADIANS(2*J148))*(0.019993-0.000101*G148)+SIN(RADIANS(3*J148))*0.000289</f>
        <v>1.16846232598239</v>
      </c>
      <c r="M148" s="1" t="n">
        <f aca="false">I148+L148</f>
        <v>66.1913688835901</v>
      </c>
      <c r="N148" s="1" t="n">
        <f aca="false">J148+L148</f>
        <v>9862.80001160735</v>
      </c>
      <c r="O148" s="1" t="n">
        <f aca="false">(1.000001018*(1-K148*K148))/(1+K148*COS(RADIANS(N148)))</f>
        <v>1.01319782430055</v>
      </c>
      <c r="P148" s="1" t="n">
        <f aca="false">M148-0.00569-0.00478*SIN(RADIANS(125.04-1934.136*G148))</f>
        <v>66.1877435672143</v>
      </c>
      <c r="Q148" s="1" t="n">
        <f aca="false">23+(26+((21.448-G148*(46.815+G148*(0.00059-G148*0.001813))))/60)/60</f>
        <v>23.4358578813761</v>
      </c>
      <c r="R148" s="1" t="n">
        <f aca="false">Q148+0.00256*COS(RADIANS(125.04-1934.136*G148))</f>
        <v>23.4381667487006</v>
      </c>
      <c r="S148" s="1" t="n">
        <f aca="false">DEGREES(ATAN2(COS(RADIANS(P148)),COS(RADIANS(R148))*SIN(RADIANS(P148))))</f>
        <v>64.3126749382899</v>
      </c>
      <c r="T148" s="1" t="n">
        <f aca="false">DEGREES(ASIN(SIN(RADIANS(R148))*SIN(RADIANS(P148))))</f>
        <v>21.3398555213905</v>
      </c>
      <c r="U148" s="1" t="n">
        <f aca="false">TAN(RADIANS(R148/2))*TAN(RADIANS(R148/2))</f>
        <v>0.0430302832798451</v>
      </c>
      <c r="V148" s="1" t="n">
        <f aca="false">4*DEGREES(U148*SIN(2*RADIANS(I148))-2*K148*SIN(RADIANS(J148))+4*K148*U148*SIN(RADIANS(J148))*COS(2*RADIANS(I148))-0.5*U148*U148*SIN(4*RADIANS(I148))-1.25*K148*K148*SIN(2*RADIANS(J148)))</f>
        <v>2.82251743199464</v>
      </c>
      <c r="W148" s="1" t="n">
        <f aca="false">DEGREES(ACOS(COS(RADIANS(90.833))/(COS(RADIANS($B$2))*COS(RADIANS(T148)))-TAN(RADIANS($B$2))*TAN(RADIANS(T148))))</f>
        <v>121.288521489549</v>
      </c>
      <c r="X148" s="6" t="n">
        <f aca="false">(720-4*$B$3-V148+$B$4*60)/1440</f>
        <v>0.543269862894448</v>
      </c>
      <c r="Y148" s="6" t="n">
        <f aca="false">(X148*1440-W148*4)/1440</f>
        <v>0.206357303201258</v>
      </c>
      <c r="Z148" s="6" t="n">
        <f aca="false">(X148*1440+W148*4)/1440</f>
        <v>0.880182422587639</v>
      </c>
      <c r="AA148" s="1" t="n">
        <f aca="false">8*W148</f>
        <v>970.308171916388</v>
      </c>
      <c r="AB148" s="1" t="n">
        <f aca="false">MOD(E148*1440+V148+4*$B$3-60*$B$4,1440)</f>
        <v>657.691397431995</v>
      </c>
      <c r="AC148" s="1" t="n">
        <f aca="false">IF(AB148/4&lt;0,AB148/4+180,AB148/4-180)</f>
        <v>-15.5771506420013</v>
      </c>
      <c r="AD148" s="1" t="n">
        <f aca="false">DEGREES(ACOS(SIN(RADIANS($B$2))*SIN(RADIANS(T148))+COS(RADIANS($B$2))*COS(RADIANS(T148))*COS(RADIANS(AC148))))</f>
        <v>32.6583823598113</v>
      </c>
      <c r="AE148" s="1" t="n">
        <f aca="false">90-AD148</f>
        <v>57.3416176401887</v>
      </c>
      <c r="AF148" s="1" t="n">
        <f aca="false">IF(AE148&gt;85,0,IF(AE148&gt;5,58.1/TAN(RADIANS(AE148))-0.07/POWER(TAN(RADIANS(AE148)),3)+0.000086/POWER(TAN(RADIANS(AE148)),5),IF(AE148&gt;-0.575,1735+AE148*(-518.2+AE148*(103.4+AE148*(-12.79+AE148*0.711))),-20.772/TAN(RADIANS(AE148)))))/3600</f>
        <v>0.0103393182914505</v>
      </c>
      <c r="AG148" s="1" t="n">
        <f aca="false">AE148+AF148</f>
        <v>57.3519569584801</v>
      </c>
      <c r="AH148" s="1" t="n">
        <f aca="false">IF(AC148&gt;0,MOD(DEGREES(ACOS(((SIN(RADIANS($B$2))*COS(RADIANS(AD148)))-SIN(RADIANS(T148)))/(COS(RADIANS($B$2))*SIN(RADIANS(AD148)))))+180,360),MOD(540-DEGREES(ACOS(((SIN(RADIANS($B$2))*COS(RADIANS(AD148)))-SIN(RADIANS(T148)))/(COS(RADIANS($B$2))*SIN(RADIANS(AD148))))),360))</f>
        <v>152.38604245253</v>
      </c>
    </row>
    <row r="149" customFormat="false" ht="15" hidden="false" customHeight="false" outlineLevel="0" collapsed="false">
      <c r="D149" s="5" t="n">
        <f aca="false">D148+1</f>
        <v>46170</v>
      </c>
      <c r="E149" s="6" t="n">
        <f aca="false">$B$5</f>
        <v>0.5</v>
      </c>
      <c r="F149" s="7" t="n">
        <f aca="false">D149+2415018.5+E149-$B$4/24</f>
        <v>2461188.95833333</v>
      </c>
      <c r="G149" s="8" t="n">
        <f aca="false">(F149-2451545)/36525</f>
        <v>0.264037189139863</v>
      </c>
      <c r="I149" s="1" t="n">
        <f aca="false">MOD(280.46646+G149*(36000.76983+G149*0.0003032),360)</f>
        <v>66.0085539221564</v>
      </c>
      <c r="J149" s="1" t="n">
        <f aca="false">357.52911+G149*(35999.05029-0.0001537*G149)</f>
        <v>9862.61714956087</v>
      </c>
      <c r="K149" s="1" t="n">
        <f aca="false">0.016708634-G149*(0.000042037+0.0000001267*G149)</f>
        <v>0.0166975258357089</v>
      </c>
      <c r="L149" s="1" t="n">
        <f aca="false">SIN(RADIANS(J149))*(1.914602-G149*(0.004817+0.000014*G149))+SIN(RADIANS(2*J149))*(0.019993-0.000101*G149)+SIN(RADIANS(3*J149))*0.000289</f>
        <v>1.14265786932265</v>
      </c>
      <c r="M149" s="1" t="n">
        <f aca="false">I149+L149</f>
        <v>67.151211791479</v>
      </c>
      <c r="N149" s="1" t="n">
        <f aca="false">J149+L149</f>
        <v>9863.75980743019</v>
      </c>
      <c r="O149" s="1" t="n">
        <f aca="false">(1.000001018*(1-K149*K149))/(1+K149*COS(RADIANS(N149)))</f>
        <v>1.01336958225051</v>
      </c>
      <c r="P149" s="1" t="n">
        <f aca="false">M149-0.00569-0.00478*SIN(RADIANS(125.04-1934.136*G149))</f>
        <v>67.1475904586036</v>
      </c>
      <c r="Q149" s="1" t="n">
        <f aca="false">23+(26+((21.448-G149*(46.815+G149*(0.00059-G149*0.001813))))/60)/60</f>
        <v>23.435857525342</v>
      </c>
      <c r="R149" s="1" t="n">
        <f aca="false">Q149+0.00256*COS(RADIANS(125.04-1934.136*G149))</f>
        <v>23.4381653697067</v>
      </c>
      <c r="S149" s="1" t="n">
        <f aca="false">DEGREES(ATAN2(COS(RADIANS(P149)),COS(RADIANS(R149))*SIN(RADIANS(P149))))</f>
        <v>65.3288782738165</v>
      </c>
      <c r="T149" s="1" t="n">
        <f aca="false">DEGREES(ASIN(SIN(RADIANS(R149))*SIN(RADIANS(P149))))</f>
        <v>21.5022853725349</v>
      </c>
      <c r="U149" s="1" t="n">
        <f aca="false">TAN(RADIANS(R149/2))*TAN(RADIANS(R149/2))</f>
        <v>0.0430302780724119</v>
      </c>
      <c r="V149" s="1" t="n">
        <f aca="false">4*DEGREES(U149*SIN(2*RADIANS(I149))-2*K149*SIN(RADIANS(J149))+4*K149*U149*SIN(RADIANS(J149))*COS(2*RADIANS(I149))-0.5*U149*U149*SIN(4*RADIANS(I149))-1.25*K149*K149*SIN(2*RADIANS(J149)))</f>
        <v>2.70042183785725</v>
      </c>
      <c r="W149" s="1" t="n">
        <f aca="false">DEGREES(ACOS(COS(RADIANS(90.833))/(COS(RADIANS($B$2))*COS(RADIANS(T149)))-TAN(RADIANS($B$2))*TAN(RADIANS(T149))))</f>
        <v>121.568246109763</v>
      </c>
      <c r="X149" s="6" t="n">
        <f aca="false">(720-4*$B$3-V149+$B$4*60)/1440</f>
        <v>0.543354651501488</v>
      </c>
      <c r="Y149" s="6" t="n">
        <f aca="false">(X149*1440-W149*4)/1440</f>
        <v>0.205665078974368</v>
      </c>
      <c r="Z149" s="6" t="n">
        <f aca="false">(X149*1440+W149*4)/1440</f>
        <v>0.881044224028608</v>
      </c>
      <c r="AA149" s="1" t="n">
        <f aca="false">8*W149</f>
        <v>972.545968878105</v>
      </c>
      <c r="AB149" s="1" t="n">
        <f aca="false">MOD(E149*1440+V149+4*$B$3-60*$B$4,1440)</f>
        <v>657.569301837857</v>
      </c>
      <c r="AC149" s="1" t="n">
        <f aca="false">IF(AB149/4&lt;0,AB149/4+180,AB149/4-180)</f>
        <v>-15.6076745405357</v>
      </c>
      <c r="AD149" s="1" t="n">
        <f aca="false">DEGREES(ACOS(SIN(RADIANS($B$2))*SIN(RADIANS(T149))+COS(RADIANS($B$2))*COS(RADIANS(T149))*COS(RADIANS(AC149))))</f>
        <v>32.5127247154365</v>
      </c>
      <c r="AE149" s="1" t="n">
        <f aca="false">90-AD149</f>
        <v>57.4872752845635</v>
      </c>
      <c r="AF149" s="1" t="n">
        <f aca="false">IF(AE149&gt;85,0,IF(AE149&gt;5,58.1/TAN(RADIANS(AE149))-0.07/POWER(TAN(RADIANS(AE149)),3)+0.000086/POWER(TAN(RADIANS(AE149)),5),IF(AE149&gt;-0.575,1735+AE149*(-518.2+AE149*(103.4+AE149*(-12.79+AE149*0.711))),-20.772/TAN(RADIANS(AE149)))))/3600</f>
        <v>0.0102816133774483</v>
      </c>
      <c r="AG149" s="1" t="n">
        <f aca="false">AE149+AF149</f>
        <v>57.497556897941</v>
      </c>
      <c r="AH149" s="1" t="n">
        <f aca="false">IF(AC149&gt;0,MOD(DEGREES(ACOS(((SIN(RADIANS($B$2))*COS(RADIANS(AD149)))-SIN(RADIANS(T149)))/(COS(RADIANS($B$2))*SIN(RADIANS(AD149)))))+180,360),MOD(540-DEGREES(ACOS(((SIN(RADIANS($B$2))*COS(RADIANS(AD149)))-SIN(RADIANS(T149)))/(COS(RADIANS($B$2))*SIN(RADIANS(AD149))))),360))</f>
        <v>152.242517387474</v>
      </c>
    </row>
    <row r="150" customFormat="false" ht="15" hidden="false" customHeight="false" outlineLevel="0" collapsed="false">
      <c r="D150" s="5" t="n">
        <f aca="false">D149+1</f>
        <v>46171</v>
      </c>
      <c r="E150" s="6" t="n">
        <f aca="false">$B$5</f>
        <v>0.5</v>
      </c>
      <c r="F150" s="7" t="n">
        <f aca="false">D150+2415018.5+E150-$B$4/24</f>
        <v>2461189.95833333</v>
      </c>
      <c r="G150" s="8" t="n">
        <f aca="false">(F150-2451545)/36525</f>
        <v>0.264064567647734</v>
      </c>
      <c r="I150" s="1" t="n">
        <f aca="false">MOD(280.46646+G150*(36000.76983+G150*0.0003032),360)</f>
        <v>66.994201286705</v>
      </c>
      <c r="J150" s="1" t="n">
        <f aca="false">357.52911+G150*(35999.05029-0.0001537*G150)</f>
        <v>9863.60274984037</v>
      </c>
      <c r="K150" s="1" t="n">
        <f aca="false">0.016708634-G150*(0.000042037+0.0000001267*G150)</f>
        <v>0.0166975246829666</v>
      </c>
      <c r="L150" s="1" t="n">
        <f aca="false">SIN(RADIANS(J150))*(1.914602-G150*(0.004817+0.000014*G150))+SIN(RADIANS(2*J150))*(0.019993-0.000101*G150)+SIN(RADIANS(3*J150))*0.000289</f>
        <v>1.11653176933521</v>
      </c>
      <c r="M150" s="1" t="n">
        <f aca="false">I150+L150</f>
        <v>68.1107330560402</v>
      </c>
      <c r="N150" s="1" t="n">
        <f aca="false">J150+L150</f>
        <v>9864.71928160971</v>
      </c>
      <c r="O150" s="1" t="n">
        <f aca="false">(1.000001018*(1-K150*K150))/(1+K150*COS(RADIANS(N150)))</f>
        <v>1.01353745962758</v>
      </c>
      <c r="P150" s="1" t="n">
        <f aca="false">M150-0.00569-0.00478*SIN(RADIANS(125.04-1934.136*G150))</f>
        <v>68.1071157048983</v>
      </c>
      <c r="Q150" s="1" t="n">
        <f aca="false">23+(26+((21.448-G150*(46.815+G150*(0.00059-G150*0.001813))))/60)/60</f>
        <v>23.4358571693078</v>
      </c>
      <c r="R150" s="1" t="n">
        <f aca="false">Q150+0.00256*COS(RADIANS(125.04-1934.136*G150))</f>
        <v>23.4381639887416</v>
      </c>
      <c r="S150" s="1" t="n">
        <f aca="false">DEGREES(ATAN2(COS(RADIANS(P150)),COS(RADIANS(R150))*SIN(RADIANS(P150))))</f>
        <v>66.3469691353205</v>
      </c>
      <c r="T150" s="1" t="n">
        <f aca="false">DEGREES(ASIN(SIN(RADIANS(R150))*SIN(RADIANS(P150))))</f>
        <v>21.6585039077529</v>
      </c>
      <c r="U150" s="1" t="n">
        <f aca="false">TAN(RADIANS(R150/2))*TAN(RADIANS(R150/2))</f>
        <v>0.043030272857535</v>
      </c>
      <c r="V150" s="1" t="n">
        <f aca="false">4*DEGREES(U150*SIN(2*RADIANS(I150))-2*K150*SIN(RADIANS(J150))+4*K150*U150*SIN(RADIANS(J150))*COS(2*RADIANS(I150))-0.5*U150*U150*SIN(4*RADIANS(I150))-1.25*K150*K150*SIN(2*RADIANS(J150)))</f>
        <v>2.57079519473657</v>
      </c>
      <c r="W150" s="1" t="n">
        <f aca="false">DEGREES(ACOS(COS(RADIANS(90.833))/(COS(RADIANS($B$2))*COS(RADIANS(T150)))-TAN(RADIANS($B$2))*TAN(RADIANS(T150))))</f>
        <v>121.838673393204</v>
      </c>
      <c r="X150" s="6" t="n">
        <f aca="false">(720-4*$B$3-V150+$B$4*60)/1440</f>
        <v>0.543444670003655</v>
      </c>
      <c r="Y150" s="6" t="n">
        <f aca="false">(X150*1440-W150*4)/1440</f>
        <v>0.205003910578089</v>
      </c>
      <c r="Z150" s="6" t="n">
        <f aca="false">(X150*1440+W150*4)/1440</f>
        <v>0.881885429429221</v>
      </c>
      <c r="AA150" s="1" t="n">
        <f aca="false">8*W150</f>
        <v>974.709387145631</v>
      </c>
      <c r="AB150" s="1" t="n">
        <f aca="false">MOD(E150*1440+V150+4*$B$3-60*$B$4,1440)</f>
        <v>657.439675194737</v>
      </c>
      <c r="AC150" s="1" t="n">
        <f aca="false">IF(AB150/4&lt;0,AB150/4+180,AB150/4-180)</f>
        <v>-15.6400812013159</v>
      </c>
      <c r="AD150" s="1" t="n">
        <f aca="false">DEGREES(ACOS(SIN(RADIANS($B$2))*SIN(RADIANS(T150))+COS(RADIANS($B$2))*COS(RADIANS(T150))*COS(RADIANS(AC150))))</f>
        <v>32.3736533621773</v>
      </c>
      <c r="AE150" s="1" t="n">
        <f aca="false">90-AD150</f>
        <v>57.6263466378227</v>
      </c>
      <c r="AF150" s="1" t="n">
        <f aca="false">IF(AE150&gt;85,0,IF(AE150&gt;5,58.1/TAN(RADIANS(AE150))-0.07/POWER(TAN(RADIANS(AE150)),3)+0.000086/POWER(TAN(RADIANS(AE150)),5),IF(AE150&gt;-0.575,1735+AE150*(-518.2+AE150*(103.4+AE150*(-12.79+AE150*0.711))),-20.772/TAN(RADIANS(AE150)))))/3600</f>
        <v>0.010226691111465</v>
      </c>
      <c r="AG150" s="1" t="n">
        <f aca="false">AE150+AF150</f>
        <v>57.6365733289342</v>
      </c>
      <c r="AH150" s="1" t="n">
        <f aca="false">IF(AC150&gt;0,MOD(DEGREES(ACOS(((SIN(RADIANS($B$2))*COS(RADIANS(AD150)))-SIN(RADIANS(T150)))/(COS(RADIANS($B$2))*SIN(RADIANS(AD150)))))+180,360),MOD(540-DEGREES(ACOS(((SIN(RADIANS($B$2))*COS(RADIANS(AD150)))-SIN(RADIANS(T150)))/(COS(RADIANS($B$2))*SIN(RADIANS(AD150))))),360))</f>
        <v>152.09847073521</v>
      </c>
    </row>
    <row r="151" customFormat="false" ht="15" hidden="false" customHeight="false" outlineLevel="0" collapsed="false">
      <c r="D151" s="5" t="n">
        <f aca="false">D150+1</f>
        <v>46172</v>
      </c>
      <c r="E151" s="6" t="n">
        <f aca="false">$B$5</f>
        <v>0.5</v>
      </c>
      <c r="F151" s="7" t="n">
        <f aca="false">D151+2415018.5+E151-$B$4/24</f>
        <v>2461190.95833333</v>
      </c>
      <c r="G151" s="8" t="n">
        <f aca="false">(F151-2451545)/36525</f>
        <v>0.264091946155605</v>
      </c>
      <c r="I151" s="1" t="n">
        <f aca="false">MOD(280.46646+G151*(36000.76983+G151*0.0003032),360)</f>
        <v>67.9798486512536</v>
      </c>
      <c r="J151" s="1" t="n">
        <f aca="false">357.52911+G151*(35999.05029-0.0001537*G151)</f>
        <v>9864.58835011987</v>
      </c>
      <c r="K151" s="1" t="n">
        <f aca="false">0.016708634-G151*(0.000042037+0.0000001267*G151)</f>
        <v>0.0166975235302242</v>
      </c>
      <c r="L151" s="1" t="n">
        <f aca="false">SIN(RADIANS(J151))*(1.914602-G151*(0.004817+0.000014*G151))+SIN(RADIANS(2*J151))*(0.019993-0.000101*G151)+SIN(RADIANS(3*J151))*0.000289</f>
        <v>1.09009157402449</v>
      </c>
      <c r="M151" s="1" t="n">
        <f aca="false">I151+L151</f>
        <v>69.0699402252781</v>
      </c>
      <c r="N151" s="1" t="n">
        <f aca="false">J151+L151</f>
        <v>9865.6784416939</v>
      </c>
      <c r="O151" s="1" t="n">
        <f aca="false">(1.000001018*(1-K151*K151))/(1+K151*COS(RADIANS(N151)))</f>
        <v>1.01370141064865</v>
      </c>
      <c r="P151" s="1" t="n">
        <f aca="false">M151-0.00569-0.00478*SIN(RADIANS(125.04-1934.136*G151))</f>
        <v>69.0663268540993</v>
      </c>
      <c r="Q151" s="1" t="n">
        <f aca="false">23+(26+((21.448-G151*(46.815+G151*(0.00059-G151*0.001813))))/60)/60</f>
        <v>23.4358568132736</v>
      </c>
      <c r="R151" s="1" t="n">
        <f aca="false">Q151+0.00256*COS(RADIANS(125.04-1934.136*G151))</f>
        <v>23.438162605806</v>
      </c>
      <c r="S151" s="1" t="n">
        <f aca="false">DEGREES(ATAN2(COS(RADIANS(P151)),COS(RADIANS(R151))*SIN(RADIANS(P151))))</f>
        <v>67.3668886200841</v>
      </c>
      <c r="T151" s="1" t="n">
        <f aca="false">DEGREES(ASIN(SIN(RADIANS(R151))*SIN(RADIANS(P151))))</f>
        <v>21.8084558420315</v>
      </c>
      <c r="U151" s="1" t="n">
        <f aca="false">TAN(RADIANS(R151/2))*TAN(RADIANS(R151/2))</f>
        <v>0.0430302676352176</v>
      </c>
      <c r="V151" s="1" t="n">
        <f aca="false">4*DEGREES(U151*SIN(2*RADIANS(I151))-2*K151*SIN(RADIANS(J151))+4*K151*U151*SIN(RADIANS(J151))*COS(2*RADIANS(I151))-0.5*U151*U151*SIN(4*RADIANS(I151))-1.25*K151*K151*SIN(2*RADIANS(J151)))</f>
        <v>2.43387317185674</v>
      </c>
      <c r="W151" s="1" t="n">
        <f aca="false">DEGREES(ACOS(COS(RADIANS(90.833))/(COS(RADIANS($B$2))*COS(RADIANS(T151)))-TAN(RADIANS($B$2))*TAN(RADIANS(T151))))</f>
        <v>122.099565907363</v>
      </c>
      <c r="X151" s="6" t="n">
        <f aca="false">(720-4*$B$3-V151+$B$4*60)/1440</f>
        <v>0.543539754741766</v>
      </c>
      <c r="Y151" s="6" t="n">
        <f aca="false">(X151*1440-W151*4)/1440</f>
        <v>0.204374293887981</v>
      </c>
      <c r="Z151" s="6" t="n">
        <f aca="false">(X151*1440+W151*4)/1440</f>
        <v>0.882705215595552</v>
      </c>
      <c r="AA151" s="1" t="n">
        <f aca="false">8*W151</f>
        <v>976.796527258902</v>
      </c>
      <c r="AB151" s="1" t="n">
        <f aca="false">MOD(E151*1440+V151+4*$B$3-60*$B$4,1440)</f>
        <v>657.302753171857</v>
      </c>
      <c r="AC151" s="1" t="n">
        <f aca="false">IF(AB151/4&lt;0,AB151/4+180,AB151/4-180)</f>
        <v>-15.6743117070358</v>
      </c>
      <c r="AD151" s="1" t="n">
        <f aca="false">DEGREES(ACOS(SIN(RADIANS($B$2))*SIN(RADIANS(T151))+COS(RADIANS($B$2))*COS(RADIANS(T151))*COS(RADIANS(AC151))))</f>
        <v>32.2412018823014</v>
      </c>
      <c r="AE151" s="1" t="n">
        <f aca="false">90-AD151</f>
        <v>57.7587981176986</v>
      </c>
      <c r="AF151" s="1" t="n">
        <f aca="false">IF(AE151&gt;85,0,IF(AE151&gt;5,58.1/TAN(RADIANS(AE151))-0.07/POWER(TAN(RADIANS(AE151)),3)+0.000086/POWER(TAN(RADIANS(AE151)),5),IF(AE151&gt;-0.575,1735+AE151*(-518.2+AE151*(103.4+AE151*(-12.79+AE151*0.711))),-20.772/TAN(RADIANS(AE151)))))/3600</f>
        <v>0.0101745393147892</v>
      </c>
      <c r="AG151" s="1" t="n">
        <f aca="false">AE151+AF151</f>
        <v>57.7689726570134</v>
      </c>
      <c r="AH151" s="1" t="n">
        <f aca="false">IF(AC151&gt;0,MOD(DEGREES(ACOS(((SIN(RADIANS($B$2))*COS(RADIANS(AD151)))-SIN(RADIANS(T151)))/(COS(RADIANS($B$2))*SIN(RADIANS(AD151)))))+180,360),MOD(540-DEGREES(ACOS(((SIN(RADIANS($B$2))*COS(RADIANS(AD151)))-SIN(RADIANS(T151)))/(COS(RADIANS($B$2))*SIN(RADIANS(AD151))))),360))</f>
        <v>151.954105925611</v>
      </c>
    </row>
    <row r="152" customFormat="false" ht="15" hidden="false" customHeight="false" outlineLevel="0" collapsed="false">
      <c r="D152" s="5" t="n">
        <f aca="false">D151+1</f>
        <v>46173</v>
      </c>
      <c r="E152" s="6" t="n">
        <f aca="false">$B$5</f>
        <v>0.5</v>
      </c>
      <c r="F152" s="7" t="n">
        <f aca="false">D152+2415018.5+E152-$B$4/24</f>
        <v>2461191.95833333</v>
      </c>
      <c r="G152" s="8" t="n">
        <f aca="false">(F152-2451545)/36525</f>
        <v>0.264119324663477</v>
      </c>
      <c r="I152" s="1" t="n">
        <f aca="false">MOD(280.46646+G152*(36000.76983+G152*0.0003032),360)</f>
        <v>68.9654960158023</v>
      </c>
      <c r="J152" s="1" t="n">
        <f aca="false">357.52911+G152*(35999.05029-0.0001537*G152)</f>
        <v>9865.57395039938</v>
      </c>
      <c r="K152" s="1" t="n">
        <f aca="false">0.016708634-G152*(0.000042037+0.0000001267*G152)</f>
        <v>0.0166975223774816</v>
      </c>
      <c r="L152" s="1" t="n">
        <f aca="false">SIN(RADIANS(J152))*(1.914602-G152*(0.004817+0.000014*G152))+SIN(RADIANS(2*J152))*(0.019993-0.000101*G152)+SIN(RADIANS(3*J152))*0.000289</f>
        <v>1.06334490601848</v>
      </c>
      <c r="M152" s="1" t="n">
        <f aca="false">I152+L152</f>
        <v>70.0288409218207</v>
      </c>
      <c r="N152" s="1" t="n">
        <f aca="false">J152+L152</f>
        <v>9866.63729530539</v>
      </c>
      <c r="O152" s="1" t="n">
        <f aca="false">(1.000001018*(1-K152*K152))/(1+K152*COS(RADIANS(N152)))</f>
        <v>1.01386139064595</v>
      </c>
      <c r="P152" s="1" t="n">
        <f aca="false">M152-0.00569-0.00478*SIN(RADIANS(125.04-1934.136*G152))</f>
        <v>70.0252315288311</v>
      </c>
      <c r="Q152" s="1" t="n">
        <f aca="false">23+(26+((21.448-G152*(46.815+G152*(0.00059-G152*0.001813))))/60)/60</f>
        <v>23.4358564572395</v>
      </c>
      <c r="R152" s="1" t="n">
        <f aca="false">Q152+0.00256*COS(RADIANS(125.04-1934.136*G152))</f>
        <v>23.4381612209009</v>
      </c>
      <c r="S152" s="1" t="n">
        <f aca="false">DEGREES(ATAN2(COS(RADIANS(P152)),COS(RADIANS(R152))*SIN(RADIANS(P152))))</f>
        <v>68.3885747766007</v>
      </c>
      <c r="T152" s="1" t="n">
        <f aca="false">DEGREES(ASIN(SIN(RADIANS(R152))*SIN(RADIANS(P152))))</f>
        <v>21.9520878875815</v>
      </c>
      <c r="U152" s="1" t="n">
        <f aca="false">TAN(RADIANS(R152/2))*TAN(RADIANS(R152/2))</f>
        <v>0.0430302624054628</v>
      </c>
      <c r="V152" s="1" t="n">
        <f aca="false">4*DEGREES(U152*SIN(2*RADIANS(I152))-2*K152*SIN(RADIANS(J152))+4*K152*U152*SIN(RADIANS(J152))*COS(2*RADIANS(I152))-0.5*U152*U152*SIN(4*RADIANS(I152))-1.25*K152*K152*SIN(2*RADIANS(J152)))</f>
        <v>2.28990352854369</v>
      </c>
      <c r="W152" s="1" t="n">
        <f aca="false">DEGREES(ACOS(COS(RADIANS(90.833))/(COS(RADIANS($B$2))*COS(RADIANS(T152)))-TAN(RADIANS($B$2))*TAN(RADIANS(T152))))</f>
        <v>122.350689416744</v>
      </c>
      <c r="X152" s="6" t="n">
        <f aca="false">(720-4*$B$3-V152+$B$4*60)/1440</f>
        <v>0.543639733660734</v>
      </c>
      <c r="Y152" s="6" t="n">
        <f aca="false">(X152*1440-W152*4)/1440</f>
        <v>0.203776707503111</v>
      </c>
      <c r="Z152" s="6" t="n">
        <f aca="false">(X152*1440+W152*4)/1440</f>
        <v>0.883502759818356</v>
      </c>
      <c r="AA152" s="1" t="n">
        <f aca="false">8*W152</f>
        <v>978.805515333952</v>
      </c>
      <c r="AB152" s="1" t="n">
        <f aca="false">MOD(E152*1440+V152+4*$B$3-60*$B$4,1440)</f>
        <v>657.158783528544</v>
      </c>
      <c r="AC152" s="1" t="n">
        <f aca="false">IF(AB152/4&lt;0,AB152/4+180,AB152/4-180)</f>
        <v>-15.7103041178641</v>
      </c>
      <c r="AD152" s="1" t="n">
        <f aca="false">DEGREES(ACOS(SIN(RADIANS($B$2))*SIN(RADIANS(T152))+COS(RADIANS($B$2))*COS(RADIANS(T152))*COS(RADIANS(AC152))))</f>
        <v>32.1154004985989</v>
      </c>
      <c r="AE152" s="1" t="n">
        <f aca="false">90-AD152</f>
        <v>57.8845995014011</v>
      </c>
      <c r="AF152" s="1" t="n">
        <f aca="false">IF(AE152&gt;85,0,IF(AE152&gt;5,58.1/TAN(RADIANS(AE152))-0.07/POWER(TAN(RADIANS(AE152)),3)+0.000086/POWER(TAN(RADIANS(AE152)),5),IF(AE152&gt;-0.575,1735+AE152*(-518.2+AE152*(103.4+AE152*(-12.79+AE152*0.711))),-20.772/TAN(RADIANS(AE152)))))/3600</f>
        <v>0.0101251458709623</v>
      </c>
      <c r="AG152" s="1" t="n">
        <f aca="false">AE152+AF152</f>
        <v>57.8947246472721</v>
      </c>
      <c r="AH152" s="1" t="n">
        <f aca="false">IF(AC152&gt;0,MOD(DEGREES(ACOS(((SIN(RADIANS($B$2))*COS(RADIANS(AD152)))-SIN(RADIANS(T152)))/(COS(RADIANS($B$2))*SIN(RADIANS(AD152)))))+180,360),MOD(540-DEGREES(ACOS(((SIN(RADIANS($B$2))*COS(RADIANS(AD152)))-SIN(RADIANS(T152)))/(COS(RADIANS($B$2))*SIN(RADIANS(AD152))))),360))</f>
        <v>151.809633118188</v>
      </c>
    </row>
    <row r="153" customFormat="false" ht="15" hidden="false" customHeight="false" outlineLevel="0" collapsed="false">
      <c r="D153" s="5" t="n">
        <f aca="false">D152+1</f>
        <v>46174</v>
      </c>
      <c r="E153" s="6" t="n">
        <f aca="false">$B$5</f>
        <v>0.5</v>
      </c>
      <c r="F153" s="7" t="n">
        <f aca="false">D153+2415018.5+E153-$B$4/24</f>
        <v>2461192.95833333</v>
      </c>
      <c r="G153" s="8" t="n">
        <f aca="false">(F153-2451545)/36525</f>
        <v>0.264146703171348</v>
      </c>
      <c r="I153" s="1" t="n">
        <f aca="false">MOD(280.46646+G153*(36000.76983+G153*0.0003032),360)</f>
        <v>69.9511433803527</v>
      </c>
      <c r="J153" s="1" t="n">
        <f aca="false">357.52911+G153*(35999.05029-0.0001537*G153)</f>
        <v>9866.55955067888</v>
      </c>
      <c r="K153" s="1" t="n">
        <f aca="false">0.016708634-G153*(0.000042037+0.0000001267*G153)</f>
        <v>0.0166975212247388</v>
      </c>
      <c r="L153" s="1" t="n">
        <f aca="false">SIN(RADIANS(J153))*(1.914602-G153*(0.004817+0.000014*G153))+SIN(RADIANS(2*J153))*(0.019993-0.000101*G153)+SIN(RADIANS(3*J153))*0.000289</f>
        <v>1.03629946056735</v>
      </c>
      <c r="M153" s="1" t="n">
        <f aca="false">I153+L153</f>
        <v>70.9874428409201</v>
      </c>
      <c r="N153" s="1" t="n">
        <f aca="false">J153+L153</f>
        <v>9867.59585013945</v>
      </c>
      <c r="O153" s="1" t="n">
        <f aca="false">(1.000001018*(1-K153*K153))/(1+K153*COS(RADIANS(N153)))</f>
        <v>1.01401735607602</v>
      </c>
      <c r="P153" s="1" t="n">
        <f aca="false">M153-0.00569-0.00478*SIN(RADIANS(125.04-1934.136*G153))</f>
        <v>70.9838374243425</v>
      </c>
      <c r="Q153" s="1" t="n">
        <f aca="false">23+(26+((21.448-G153*(46.815+G153*(0.00059-G153*0.001813))))/60)/60</f>
        <v>23.4358561012053</v>
      </c>
      <c r="R153" s="1" t="n">
        <f aca="false">Q153+0.00256*COS(RADIANS(125.04-1934.136*G153))</f>
        <v>23.438159834027</v>
      </c>
      <c r="S153" s="1" t="n">
        <f aca="false">DEGREES(ATAN2(COS(RADIANS(P153)),COS(RADIANS(R153))*SIN(RADIANS(P153))))</f>
        <v>69.4119626779005</v>
      </c>
      <c r="T153" s="1" t="n">
        <f aca="false">DEGREES(ASIN(SIN(RADIANS(R153))*SIN(RADIANS(P153))))</f>
        <v>22.0893488116041</v>
      </c>
      <c r="U153" s="1" t="n">
        <f aca="false">TAN(RADIANS(R153/2))*TAN(RADIANS(R153/2))</f>
        <v>0.0430302571682743</v>
      </c>
      <c r="V153" s="1" t="n">
        <f aca="false">4*DEGREES(U153*SIN(2*RADIANS(I153))-2*K153*SIN(RADIANS(J153))+4*K153*U153*SIN(RADIANS(J153))*COS(2*RADIANS(I153))-0.5*U153*U153*SIN(4*RADIANS(I153))-1.25*K153*K153*SIN(2*RADIANS(J153)))</f>
        <v>2.1391458051932</v>
      </c>
      <c r="W153" s="1" t="n">
        <f aca="false">DEGREES(ACOS(COS(RADIANS(90.833))/(COS(RADIANS($B$2))*COS(RADIANS(T153)))-TAN(RADIANS($B$2))*TAN(RADIANS(T153))))</f>
        <v>122.591813574295</v>
      </c>
      <c r="X153" s="6" t="n">
        <f aca="false">(720-4*$B$3-V153+$B$4*60)/1440</f>
        <v>0.543744426524171</v>
      </c>
      <c r="Y153" s="6" t="n">
        <f aca="false">(X153*1440-W153*4)/1440</f>
        <v>0.20321161104002</v>
      </c>
      <c r="Z153" s="6" t="n">
        <f aca="false">(X153*1440+W153*4)/1440</f>
        <v>0.884277242008323</v>
      </c>
      <c r="AA153" s="1" t="n">
        <f aca="false">8*W153</f>
        <v>980.734508594356</v>
      </c>
      <c r="AB153" s="1" t="n">
        <f aca="false">MOD(E153*1440+V153+4*$B$3-60*$B$4,1440)</f>
        <v>657.008025805193</v>
      </c>
      <c r="AC153" s="1" t="n">
        <f aca="false">IF(AB153/4&lt;0,AB153/4+180,AB153/4-180)</f>
        <v>-15.7479935487017</v>
      </c>
      <c r="AD153" s="1" t="n">
        <f aca="false">DEGREES(ACOS(SIN(RADIANS($B$2))*SIN(RADIANS(T153))+COS(RADIANS($B$2))*COS(RADIANS(T153))*COS(RADIANS(AC153))))</f>
        <v>31.9962760312824</v>
      </c>
      <c r="AE153" s="1" t="n">
        <f aca="false">90-AD153</f>
        <v>58.0037239687176</v>
      </c>
      <c r="AF153" s="1" t="n">
        <f aca="false">IF(AE153&gt;85,0,IF(AE153&gt;5,58.1/TAN(RADIANS(AE153))-0.07/POWER(TAN(RADIANS(AE153)),3)+0.000086/POWER(TAN(RADIANS(AE153)),5),IF(AE153&gt;-0.575,1735+AE153*(-518.2+AE153*(103.4+AE153*(-12.79+AE153*0.711))),-20.772/TAN(RADIANS(AE153)))))/3600</f>
        <v>0.0100784986972699</v>
      </c>
      <c r="AG153" s="1" t="n">
        <f aca="false">AE153+AF153</f>
        <v>58.0138024674149</v>
      </c>
      <c r="AH153" s="1" t="n">
        <f aca="false">IF(AC153&gt;0,MOD(DEGREES(ACOS(((SIN(RADIANS($B$2))*COS(RADIANS(AD153)))-SIN(RADIANS(T153)))/(COS(RADIANS($B$2))*SIN(RADIANS(AD153)))))+180,360),MOD(540-DEGREES(ACOS(((SIN(RADIANS($B$2))*COS(RADIANS(AD153)))-SIN(RADIANS(T153)))/(COS(RADIANS($B$2))*SIN(RADIANS(AD153))))),360))</f>
        <v>151.665268711162</v>
      </c>
    </row>
    <row r="154" customFormat="false" ht="15" hidden="false" customHeight="false" outlineLevel="0" collapsed="false">
      <c r="D154" s="5" t="n">
        <f aca="false">D153+1</f>
        <v>46175</v>
      </c>
      <c r="E154" s="6" t="n">
        <f aca="false">$B$5</f>
        <v>0.5</v>
      </c>
      <c r="F154" s="7" t="n">
        <f aca="false">D154+2415018.5+E154-$B$4/24</f>
        <v>2461193.95833333</v>
      </c>
      <c r="G154" s="8" t="n">
        <f aca="false">(F154-2451545)/36525</f>
        <v>0.264174081679219</v>
      </c>
      <c r="I154" s="1" t="n">
        <f aca="false">MOD(280.46646+G154*(36000.76983+G154*0.0003032),360)</f>
        <v>70.9367907449014</v>
      </c>
      <c r="J154" s="1" t="n">
        <f aca="false">357.52911+G154*(35999.05029-0.0001537*G154)</f>
        <v>9867.54515095838</v>
      </c>
      <c r="K154" s="1" t="n">
        <f aca="false">0.016708634-G154*(0.000042037+0.0000001267*G154)</f>
        <v>0.0166975200719958</v>
      </c>
      <c r="L154" s="1" t="n">
        <f aca="false">SIN(RADIANS(J154))*(1.914602-G154*(0.004817+0.000014*G154))+SIN(RADIANS(2*J154))*(0.019993-0.000101*G154)+SIN(RADIANS(3*J154))*0.000289</f>
        <v>1.00896300353911</v>
      </c>
      <c r="M154" s="1" t="n">
        <f aca="false">I154+L154</f>
        <v>71.9457537484405</v>
      </c>
      <c r="N154" s="1" t="n">
        <f aca="false">J154+L154</f>
        <v>9868.55411396192</v>
      </c>
      <c r="O154" s="1" t="n">
        <f aca="false">(1.000001018*(1-K154*K154))/(1+K154*COS(RADIANS(N154)))</f>
        <v>1.01416926452839</v>
      </c>
      <c r="P154" s="1" t="n">
        <f aca="false">M154-0.00569-0.00478*SIN(RADIANS(125.04-1934.136*G154))</f>
        <v>71.9421523064943</v>
      </c>
      <c r="Q154" s="1" t="n">
        <f aca="false">23+(26+((21.448-G154*(46.815+G154*(0.00059-G154*0.001813))))/60)/60</f>
        <v>23.4358557451711</v>
      </c>
      <c r="R154" s="1" t="n">
        <f aca="false">Q154+0.00256*COS(RADIANS(125.04-1934.136*G154))</f>
        <v>23.4381584451854</v>
      </c>
      <c r="S154" s="1" t="n">
        <f aca="false">DEGREES(ATAN2(COS(RADIANS(P154)),COS(RADIANS(R154))*SIN(RADIANS(P154))))</f>
        <v>70.4369845022477</v>
      </c>
      <c r="T154" s="1" t="n">
        <f aca="false">DEGREES(ASIN(SIN(RADIANS(R154))*SIN(RADIANS(P154))))</f>
        <v>22.220189492875</v>
      </c>
      <c r="U154" s="1" t="n">
        <f aca="false">TAN(RADIANS(R154/2))*TAN(RADIANS(R154/2))</f>
        <v>0.0430302519236552</v>
      </c>
      <c r="V154" s="1" t="n">
        <f aca="false">4*DEGREES(U154*SIN(2*RADIANS(I154))-2*K154*SIN(RADIANS(J154))+4*K154*U154*SIN(RADIANS(J154))*COS(2*RADIANS(I154))-0.5*U154*U154*SIN(4*RADIANS(I154))-1.25*K154*K154*SIN(2*RADIANS(J154)))</f>
        <v>1.98187098649028</v>
      </c>
      <c r="W154" s="1" t="n">
        <f aca="false">DEGREES(ACOS(COS(RADIANS(90.833))/(COS(RADIANS($B$2))*COS(RADIANS(T154)))-TAN(RADIANS($B$2))*TAN(RADIANS(T154))))</f>
        <v>122.822712628185</v>
      </c>
      <c r="X154" s="6" t="n">
        <f aca="false">(720-4*$B$3-V154+$B$4*60)/1440</f>
        <v>0.543853645148271</v>
      </c>
      <c r="Y154" s="6" t="n">
        <f aca="false">(X154*1440-W154*4)/1440</f>
        <v>0.202679443403312</v>
      </c>
      <c r="Z154" s="6" t="n">
        <f aca="false">(X154*1440+W154*4)/1440</f>
        <v>0.885027846893229</v>
      </c>
      <c r="AA154" s="1" t="n">
        <f aca="false">8*W154</f>
        <v>982.58170102548</v>
      </c>
      <c r="AB154" s="1" t="n">
        <f aca="false">MOD(E154*1440+V154+4*$B$3-60*$B$4,1440)</f>
        <v>656.85075098649</v>
      </c>
      <c r="AC154" s="1" t="n">
        <f aca="false">IF(AB154/4&lt;0,AB154/4+180,AB154/4-180)</f>
        <v>-15.7873122533774</v>
      </c>
      <c r="AD154" s="1" t="n">
        <f aca="false">DEGREES(ACOS(SIN(RADIANS($B$2))*SIN(RADIANS(T154))+COS(RADIANS($B$2))*COS(RADIANS(T154))*COS(RADIANS(AC154))))</f>
        <v>31.8838518620301</v>
      </c>
      <c r="AE154" s="1" t="n">
        <f aca="false">90-AD154</f>
        <v>58.1161481379699</v>
      </c>
      <c r="AF154" s="1" t="n">
        <f aca="false">IF(AE154&gt;85,0,IF(AE154&gt;5,58.1/TAN(RADIANS(AE154))-0.07/POWER(TAN(RADIANS(AE154)),3)+0.000086/POWER(TAN(RADIANS(AE154)),5),IF(AE154&gt;-0.575,1735+AE154*(-518.2+AE154*(103.4+AE154*(-12.79+AE154*0.711))),-20.772/TAN(RADIANS(AE154)))))/3600</f>
        <v>0.0100345857186841</v>
      </c>
      <c r="AG154" s="1" t="n">
        <f aca="false">AE154+AF154</f>
        <v>58.1261827236885</v>
      </c>
      <c r="AH154" s="1" t="n">
        <f aca="false">IF(AC154&gt;0,MOD(DEGREES(ACOS(((SIN(RADIANS($B$2))*COS(RADIANS(AD154)))-SIN(RADIANS(T154)))/(COS(RADIANS($B$2))*SIN(RADIANS(AD154)))))+180,360),MOD(540-DEGREES(ACOS(((SIN(RADIANS($B$2))*COS(RADIANS(AD154)))-SIN(RADIANS(T154)))/(COS(RADIANS($B$2))*SIN(RADIANS(AD154))))),360))</f>
        <v>151.521234812487</v>
      </c>
    </row>
    <row r="155" customFormat="false" ht="15" hidden="false" customHeight="false" outlineLevel="0" collapsed="false">
      <c r="D155" s="5" t="n">
        <f aca="false">D154+1</f>
        <v>46176</v>
      </c>
      <c r="E155" s="6" t="n">
        <f aca="false">$B$5</f>
        <v>0.5</v>
      </c>
      <c r="F155" s="7" t="n">
        <f aca="false">D155+2415018.5+E155-$B$4/24</f>
        <v>2461194.95833333</v>
      </c>
      <c r="G155" s="8" t="n">
        <f aca="false">(F155-2451545)/36525</f>
        <v>0.264201460187091</v>
      </c>
      <c r="I155" s="1" t="n">
        <f aca="false">MOD(280.46646+G155*(36000.76983+G155*0.0003032),360)</f>
        <v>71.9224381094537</v>
      </c>
      <c r="J155" s="1" t="n">
        <f aca="false">357.52911+G155*(35999.05029-0.0001537*G155)</f>
        <v>9868.53075123788</v>
      </c>
      <c r="K155" s="1" t="n">
        <f aca="false">0.016708634-G155*(0.000042037+0.0000001267*G155)</f>
        <v>0.0166975189192526</v>
      </c>
      <c r="L155" s="1" t="n">
        <f aca="false">SIN(RADIANS(J155))*(1.914602-G155*(0.004817+0.000014*G155))+SIN(RADIANS(2*J155))*(0.019993-0.000101*G155)+SIN(RADIANS(3*J155))*0.000289</f>
        <v>0.981343369412749</v>
      </c>
      <c r="M155" s="1" t="n">
        <f aca="false">I155+L155</f>
        <v>72.9037814788664</v>
      </c>
      <c r="N155" s="1" t="n">
        <f aca="false">J155+L155</f>
        <v>9869.51209460729</v>
      </c>
      <c r="O155" s="1" t="n">
        <f aca="false">(1.000001018*(1-K155*K155))/(1+K155*COS(RADIANS(N155)))</f>
        <v>1.01431707473396</v>
      </c>
      <c r="P155" s="1" t="n">
        <f aca="false">M155-0.00569-0.00478*SIN(RADIANS(125.04-1934.136*G155))</f>
        <v>72.9001840097676</v>
      </c>
      <c r="Q155" s="1" t="n">
        <f aca="false">23+(26+((21.448-G155*(46.815+G155*(0.00059-G155*0.001813))))/60)/60</f>
        <v>23.435855389137</v>
      </c>
      <c r="R155" s="1" t="n">
        <f aca="false">Q155+0.00256*COS(RADIANS(125.04-1934.136*G155))</f>
        <v>23.4381570543769</v>
      </c>
      <c r="S155" s="1" t="n">
        <f aca="false">DEGREES(ATAN2(COS(RADIANS(P155)),COS(RADIANS(R155))*SIN(RADIANS(P155))))</f>
        <v>71.4635696212017</v>
      </c>
      <c r="T155" s="1" t="n">
        <f aca="false">DEGREES(ASIN(SIN(RADIANS(R155))*SIN(RADIANS(P155))))</f>
        <v>22.3445629769671</v>
      </c>
      <c r="U155" s="1" t="n">
        <f aca="false">TAN(RADIANS(R155/2))*TAN(RADIANS(R155/2))</f>
        <v>0.0430302466716089</v>
      </c>
      <c r="V155" s="1" t="n">
        <f aca="false">4*DEGREES(U155*SIN(2*RADIANS(I155))-2*K155*SIN(RADIANS(J155))+4*K155*U155*SIN(RADIANS(J155))*COS(2*RADIANS(I155))-0.5*U155*U155*SIN(4*RADIANS(I155))-1.25*K155*K155*SIN(2*RADIANS(J155)))</f>
        <v>1.81836113731954</v>
      </c>
      <c r="W155" s="1" t="n">
        <f aca="false">DEGREES(ACOS(COS(RADIANS(90.833))/(COS(RADIANS($B$2))*COS(RADIANS(T155)))-TAN(RADIANS($B$2))*TAN(RADIANS(T155))))</f>
        <v>123.043166140384</v>
      </c>
      <c r="X155" s="6" t="n">
        <f aca="false">(720-4*$B$3-V155+$B$4*60)/1440</f>
        <v>0.543967193654639</v>
      </c>
      <c r="Y155" s="6" t="n">
        <f aca="false">(X155*1440-W155*4)/1440</f>
        <v>0.202180621042461</v>
      </c>
      <c r="Z155" s="6" t="n">
        <f aca="false">(X155*1440+W155*4)/1440</f>
        <v>0.885753766266818</v>
      </c>
      <c r="AA155" s="1" t="n">
        <f aca="false">8*W155</f>
        <v>984.345329123074</v>
      </c>
      <c r="AB155" s="1" t="n">
        <f aca="false">MOD(E155*1440+V155+4*$B$3-60*$B$4,1440)</f>
        <v>656.68724113732</v>
      </c>
      <c r="AC155" s="1" t="n">
        <f aca="false">IF(AB155/4&lt;0,AB155/4+180,AB155/4-180)</f>
        <v>-15.8281897156701</v>
      </c>
      <c r="AD155" s="1" t="n">
        <f aca="false">DEGREES(ACOS(SIN(RADIANS($B$2))*SIN(RADIANS(T155))+COS(RADIANS($B$2))*COS(RADIANS(T155))*COS(RADIANS(AC155))))</f>
        <v>31.7781479055476</v>
      </c>
      <c r="AE155" s="1" t="n">
        <f aca="false">90-AD155</f>
        <v>58.2218520944524</v>
      </c>
      <c r="AF155" s="1" t="n">
        <f aca="false">IF(AE155&gt;85,0,IF(AE155&gt;5,58.1/TAN(RADIANS(AE155))-0.07/POWER(TAN(RADIANS(AE155)),3)+0.000086/POWER(TAN(RADIANS(AE155)),5),IF(AE155&gt;-0.575,1735+AE155*(-518.2+AE155*(103.4+AE155*(-12.79+AE155*0.711))),-20.772/TAN(RADIANS(AE155)))))/3600</f>
        <v>0.00999339484436179</v>
      </c>
      <c r="AG155" s="1" t="n">
        <f aca="false">AE155+AF155</f>
        <v>58.2318454892968</v>
      </c>
      <c r="AH155" s="1" t="n">
        <f aca="false">IF(AC155&gt;0,MOD(DEGREES(ACOS(((SIN(RADIANS($B$2))*COS(RADIANS(AD155)))-SIN(RADIANS(T155)))/(COS(RADIANS($B$2))*SIN(RADIANS(AD155)))))+180,360),MOD(540-DEGREES(ACOS(((SIN(RADIANS($B$2))*COS(RADIANS(AD155)))-SIN(RADIANS(T155)))/(COS(RADIANS($B$2))*SIN(RADIANS(AD155))))),360))</f>
        <v>151.377758675012</v>
      </c>
    </row>
    <row r="156" customFormat="false" ht="15" hidden="false" customHeight="false" outlineLevel="0" collapsed="false">
      <c r="D156" s="5" t="n">
        <f aca="false">D155+1</f>
        <v>46177</v>
      </c>
      <c r="E156" s="6" t="n">
        <f aca="false">$B$5</f>
        <v>0.5</v>
      </c>
      <c r="F156" s="7" t="n">
        <f aca="false">D156+2415018.5+E156-$B$4/24</f>
        <v>2461195.95833333</v>
      </c>
      <c r="G156" s="8" t="n">
        <f aca="false">(F156-2451545)/36525</f>
        <v>0.264228838694962</v>
      </c>
      <c r="I156" s="1" t="n">
        <f aca="false">MOD(280.46646+G156*(36000.76983+G156*0.0003032),360)</f>
        <v>72.9080854740041</v>
      </c>
      <c r="J156" s="1" t="n">
        <f aca="false">357.52911+G156*(35999.05029-0.0001537*G156)</f>
        <v>9869.51635151738</v>
      </c>
      <c r="K156" s="1" t="n">
        <f aca="false">0.016708634-G156*(0.000042037+0.0000001267*G156)</f>
        <v>0.0166975177665092</v>
      </c>
      <c r="L156" s="1" t="n">
        <f aca="false">SIN(RADIANS(J156))*(1.914602-G156*(0.004817+0.000014*G156))+SIN(RADIANS(2*J156))*(0.019993-0.000101*G156)+SIN(RADIANS(3*J156))*0.000289</f>
        <v>0.95344845926882</v>
      </c>
      <c r="M156" s="1" t="n">
        <f aca="false">I156+L156</f>
        <v>73.8615339332729</v>
      </c>
      <c r="N156" s="1" t="n">
        <f aca="false">J156+L156</f>
        <v>9870.46979997665</v>
      </c>
      <c r="O156" s="1" t="n">
        <f aca="false">(1.000001018*(1-K156*K156))/(1+K156*COS(RADIANS(N156)))</f>
        <v>1.0144607465732</v>
      </c>
      <c r="P156" s="1" t="n">
        <f aca="false">M156-0.00569-0.00478*SIN(RADIANS(125.04-1934.136*G156))</f>
        <v>73.8579404352342</v>
      </c>
      <c r="Q156" s="1" t="n">
        <f aca="false">23+(26+((21.448-G156*(46.815+G156*(0.00059-G156*0.001813))))/60)/60</f>
        <v>23.4358550331028</v>
      </c>
      <c r="R156" s="1" t="n">
        <f aca="false">Q156+0.00256*COS(RADIANS(125.04-1934.136*G156))</f>
        <v>23.4381556616023</v>
      </c>
      <c r="S156" s="1" t="n">
        <f aca="false">DEGREES(ATAN2(COS(RADIANS(P156)),COS(RADIANS(R156))*SIN(RADIANS(P156))))</f>
        <v>72.4916446949033</v>
      </c>
      <c r="T156" s="1" t="n">
        <f aca="false">DEGREES(ASIN(SIN(RADIANS(R156))*SIN(RADIANS(P156))))</f>
        <v>22.4624245299147</v>
      </c>
      <c r="U156" s="1" t="n">
        <f aca="false">TAN(RADIANS(R156/2))*TAN(RADIANS(R156/2))</f>
        <v>0.0430302414121386</v>
      </c>
      <c r="V156" s="1" t="n">
        <f aca="false">4*DEGREES(U156*SIN(2*RADIANS(I156))-2*K156*SIN(RADIANS(J156))+4*K156*U156*SIN(RADIANS(J156))*COS(2*RADIANS(I156))-0.5*U156*U156*SIN(4*RADIANS(I156))-1.25*K156*K156*SIN(2*RADIANS(J156)))</f>
        <v>1.64890901193361</v>
      </c>
      <c r="W156" s="1" t="n">
        <f aca="false">DEGREES(ACOS(COS(RADIANS(90.833))/(COS(RADIANS($B$2))*COS(RADIANS(T156)))-TAN(RADIANS($B$2))*TAN(RADIANS(T156))))</f>
        <v>123.252959713112</v>
      </c>
      <c r="X156" s="6" t="n">
        <f aca="false">(720-4*$B$3-V156+$B$4*60)/1440</f>
        <v>0.544084868741713</v>
      </c>
      <c r="Y156" s="6" t="n">
        <f aca="false">(X156*1440-W156*4)/1440</f>
        <v>0.201715536205291</v>
      </c>
      <c r="Z156" s="6" t="n">
        <f aca="false">(X156*1440+W156*4)/1440</f>
        <v>0.886454201278135</v>
      </c>
      <c r="AA156" s="1" t="n">
        <f aca="false">8*W156</f>
        <v>986.023677704895</v>
      </c>
      <c r="AB156" s="1" t="n">
        <f aca="false">MOD(E156*1440+V156+4*$B$3-60*$B$4,1440)</f>
        <v>656.517789011934</v>
      </c>
      <c r="AC156" s="1" t="n">
        <f aca="false">IF(AB156/4&lt;0,AB156/4+180,AB156/4-180)</f>
        <v>-15.8705527470166</v>
      </c>
      <c r="AD156" s="1" t="n">
        <f aca="false">DEGREES(ACOS(SIN(RADIANS($B$2))*SIN(RADIANS(T156))+COS(RADIANS($B$2))*COS(RADIANS(T156))*COS(RADIANS(AC156))))</f>
        <v>31.6791805889928</v>
      </c>
      <c r="AE156" s="1" t="n">
        <f aca="false">90-AD156</f>
        <v>58.3208194110072</v>
      </c>
      <c r="AF156" s="1" t="n">
        <f aca="false">IF(AE156&gt;85,0,IF(AE156&gt;5,58.1/TAN(RADIANS(AE156))-0.07/POWER(TAN(RADIANS(AE156)),3)+0.000086/POWER(TAN(RADIANS(AE156)),5),IF(AE156&gt;-0.575,1735+AE156*(-518.2+AE156*(103.4+AE156*(-12.79+AE156*0.711))),-20.772/TAN(RADIANS(AE156)))))/3600</f>
        <v>0.00995491394679621</v>
      </c>
      <c r="AG156" s="1" t="n">
        <f aca="false">AE156+AF156</f>
        <v>58.330774324954</v>
      </c>
      <c r="AH156" s="1" t="n">
        <f aca="false">IF(AC156&gt;0,MOD(DEGREES(ACOS(((SIN(RADIANS($B$2))*COS(RADIANS(AD156)))-SIN(RADIANS(T156)))/(COS(RADIANS($B$2))*SIN(RADIANS(AD156)))))+180,360),MOD(540-DEGREES(ACOS(((SIN(RADIANS($B$2))*COS(RADIANS(AD156)))-SIN(RADIANS(T156)))/(COS(RADIANS($B$2))*SIN(RADIANS(AD156))))),360))</f>
        <v>151.235072098317</v>
      </c>
    </row>
    <row r="157" customFormat="false" ht="15" hidden="false" customHeight="false" outlineLevel="0" collapsed="false">
      <c r="D157" s="5" t="n">
        <f aca="false">D156+1</f>
        <v>46178</v>
      </c>
      <c r="E157" s="6" t="n">
        <f aca="false">$B$5</f>
        <v>0.5</v>
      </c>
      <c r="F157" s="7" t="n">
        <f aca="false">D157+2415018.5+E157-$B$4/24</f>
        <v>2461196.95833333</v>
      </c>
      <c r="G157" s="8" t="n">
        <f aca="false">(F157-2451545)/36525</f>
        <v>0.264256217202833</v>
      </c>
      <c r="I157" s="1" t="n">
        <f aca="false">MOD(280.46646+G157*(36000.76983+G157*0.0003032),360)</f>
        <v>73.8937328385528</v>
      </c>
      <c r="J157" s="1" t="n">
        <f aca="false">357.52911+G157*(35999.05029-0.0001537*G157)</f>
        <v>9870.50195179688</v>
      </c>
      <c r="K157" s="1" t="n">
        <f aca="false">0.016708634-G157*(0.000042037+0.0000001267*G157)</f>
        <v>0.0166975166137656</v>
      </c>
      <c r="L157" s="1" t="n">
        <f aca="false">SIN(RADIANS(J157))*(1.914602-G157*(0.004817+0.000014*G157))+SIN(RADIANS(2*J157))*(0.019993-0.000101*G157)+SIN(RADIANS(3*J157))*0.000289</f>
        <v>0.925286238778959</v>
      </c>
      <c r="M157" s="1" t="n">
        <f aca="false">I157+L157</f>
        <v>74.8190190773317</v>
      </c>
      <c r="N157" s="1" t="n">
        <f aca="false">J157+L157</f>
        <v>9871.42723803566</v>
      </c>
      <c r="O157" s="1" t="n">
        <f aca="false">(1.000001018*(1-K157*K157))/(1+K157*COS(RADIANS(N157)))</f>
        <v>1.01460024108398</v>
      </c>
      <c r="P157" s="1" t="n">
        <f aca="false">M157-0.00569-0.00478*SIN(RADIANS(125.04-1934.136*G157))</f>
        <v>74.8154295485622</v>
      </c>
      <c r="Q157" s="1" t="n">
        <f aca="false">23+(26+((21.448-G157*(46.815+G157*(0.00059-G157*0.001813))))/60)/60</f>
        <v>23.4358546770686</v>
      </c>
      <c r="R157" s="1" t="n">
        <f aca="false">Q157+0.00256*COS(RADIANS(125.04-1934.136*G157))</f>
        <v>23.4381542668626</v>
      </c>
      <c r="S157" s="1" t="n">
        <f aca="false">DEGREES(ATAN2(COS(RADIANS(P157)),COS(RADIANS(R157))*SIN(RADIANS(P157))))</f>
        <v>73.5211337745539</v>
      </c>
      <c r="T157" s="1" t="n">
        <f aca="false">DEGREES(ASIN(SIN(RADIANS(R157))*SIN(RADIANS(P157))))</f>
        <v>22.5737316901476</v>
      </c>
      <c r="U157" s="1" t="n">
        <f aca="false">TAN(RADIANS(R157/2))*TAN(RADIANS(R157/2))</f>
        <v>0.0430302361452479</v>
      </c>
      <c r="V157" s="1" t="n">
        <f aca="false">4*DEGREES(U157*SIN(2*RADIANS(I157))-2*K157*SIN(RADIANS(J157))+4*K157*U157*SIN(RADIANS(J157))*COS(2*RADIANS(I157))-0.5*U157*U157*SIN(4*RADIANS(I157))-1.25*K157*K157*SIN(2*RADIANS(J157)))</f>
        <v>1.47381763700754</v>
      </c>
      <c r="W157" s="1" t="n">
        <f aca="false">DEGREES(ACOS(COS(RADIANS(90.833))/(COS(RADIANS($B$2))*COS(RADIANS(T157)))-TAN(RADIANS($B$2))*TAN(RADIANS(T157))))</f>
        <v>123.451885718971</v>
      </c>
      <c r="X157" s="6" t="n">
        <f aca="false">(720-4*$B$3-V157+$B$4*60)/1440</f>
        <v>0.5442064599743</v>
      </c>
      <c r="Y157" s="6" t="n">
        <f aca="false">(X157*1440-W157*4)/1440</f>
        <v>0.201284555199381</v>
      </c>
      <c r="Z157" s="6" t="n">
        <f aca="false">(X157*1440+W157*4)/1440</f>
        <v>0.887128364749219</v>
      </c>
      <c r="AA157" s="1" t="n">
        <f aca="false">8*W157</f>
        <v>987.615085751766</v>
      </c>
      <c r="AB157" s="1" t="n">
        <f aca="false">MOD(E157*1440+V157+4*$B$3-60*$B$4,1440)</f>
        <v>656.342697637008</v>
      </c>
      <c r="AC157" s="1" t="n">
        <f aca="false">IF(AB157/4&lt;0,AB157/4+180,AB157/4-180)</f>
        <v>-15.9143255907481</v>
      </c>
      <c r="AD157" s="1" t="n">
        <f aca="false">DEGREES(ACOS(SIN(RADIANS($B$2))*SIN(RADIANS(T157))+COS(RADIANS($B$2))*COS(RADIANS(T157))*COS(RADIANS(AC157))))</f>
        <v>31.5869628395494</v>
      </c>
      <c r="AE157" s="1" t="n">
        <f aca="false">90-AD157</f>
        <v>58.4130371604506</v>
      </c>
      <c r="AF157" s="1" t="n">
        <f aca="false">IF(AE157&gt;85,0,IF(AE157&gt;5,58.1/TAN(RADIANS(AE157))-0.07/POWER(TAN(RADIANS(AE157)),3)+0.000086/POWER(TAN(RADIANS(AE157)),5),IF(AE157&gt;-0.575,1735+AE157*(-518.2+AE157*(103.4+AE157*(-12.79+AE157*0.711))),-20.772/TAN(RADIANS(AE157)))))/3600</f>
        <v>0.00991913084369988</v>
      </c>
      <c r="AG157" s="1" t="n">
        <f aca="false">AE157+AF157</f>
        <v>58.4229562912943</v>
      </c>
      <c r="AH157" s="1" t="n">
        <f aca="false">IF(AC157&gt;0,MOD(DEGREES(ACOS(((SIN(RADIANS($B$2))*COS(RADIANS(AD157)))-SIN(RADIANS(T157)))/(COS(RADIANS($B$2))*SIN(RADIANS(AD157)))))+180,360),MOD(540-DEGREES(ACOS(((SIN(RADIANS($B$2))*COS(RADIANS(AD157)))-SIN(RADIANS(T157)))/(COS(RADIANS($B$2))*SIN(RADIANS(AD157))))),360))</f>
        <v>151.093410800097</v>
      </c>
    </row>
    <row r="158" customFormat="false" ht="15" hidden="false" customHeight="false" outlineLevel="0" collapsed="false">
      <c r="D158" s="5" t="n">
        <f aca="false">D157+1</f>
        <v>46179</v>
      </c>
      <c r="E158" s="6" t="n">
        <f aca="false">$B$5</f>
        <v>0.5</v>
      </c>
      <c r="F158" s="7" t="n">
        <f aca="false">D158+2415018.5+E158-$B$4/24</f>
        <v>2461197.95833333</v>
      </c>
      <c r="G158" s="8" t="n">
        <f aca="false">(F158-2451545)/36525</f>
        <v>0.264283595710705</v>
      </c>
      <c r="I158" s="1" t="n">
        <f aca="false">MOD(280.46646+G158*(36000.76983+G158*0.0003032),360)</f>
        <v>74.879380203105</v>
      </c>
      <c r="J158" s="1" t="n">
        <f aca="false">357.52911+G158*(35999.05029-0.0001537*G158)</f>
        <v>9871.48755207638</v>
      </c>
      <c r="K158" s="1" t="n">
        <f aca="false">0.016708634-G158*(0.000042037+0.0000001267*G158)</f>
        <v>0.0166975154610218</v>
      </c>
      <c r="L158" s="1" t="n">
        <f aca="false">SIN(RADIANS(J158))*(1.914602-G158*(0.004817+0.000014*G158))+SIN(RADIANS(2*J158))*(0.019993-0.000101*G158)+SIN(RADIANS(3*J158))*0.000289</f>
        <v>0.896864736192293</v>
      </c>
      <c r="M158" s="1" t="n">
        <f aca="false">I158+L158</f>
        <v>75.7762449392973</v>
      </c>
      <c r="N158" s="1" t="n">
        <f aca="false">J158+L158</f>
        <v>9872.38441681258</v>
      </c>
      <c r="O158" s="1" t="n">
        <f aca="false">(1.000001018*(1-K158*K158))/(1+K158*COS(RADIANS(N158)))</f>
        <v>1.01473552046922</v>
      </c>
      <c r="P158" s="1" t="n">
        <f aca="false">M158-0.00569-0.00478*SIN(RADIANS(125.04-1934.136*G158))</f>
        <v>75.7726593780029</v>
      </c>
      <c r="Q158" s="1" t="n">
        <f aca="false">23+(26+((21.448-G158*(46.815+G158*(0.00059-G158*0.001813))))/60)/60</f>
        <v>23.4358543210345</v>
      </c>
      <c r="R158" s="1" t="n">
        <f aca="false">Q158+0.00256*COS(RADIANS(125.04-1934.136*G158))</f>
        <v>23.4381528701587</v>
      </c>
      <c r="S158" s="1" t="n">
        <f aca="false">DEGREES(ATAN2(COS(RADIANS(P158)),COS(RADIANS(R158))*SIN(RADIANS(P158))))</f>
        <v>74.5519584118841</v>
      </c>
      <c r="T158" s="1" t="n">
        <f aca="false">DEGREES(ASIN(SIN(RADIANS(R158))*SIN(RADIANS(P158))))</f>
        <v>22.6784443185029</v>
      </c>
      <c r="U158" s="1" t="n">
        <f aca="false">TAN(RADIANS(R158/2))*TAN(RADIANS(R158/2))</f>
        <v>0.04303023087094</v>
      </c>
      <c r="V158" s="1" t="n">
        <f aca="false">4*DEGREES(U158*SIN(2*RADIANS(I158))-2*K158*SIN(RADIANS(J158))+4*K158*U158*SIN(RADIANS(J158))*COS(2*RADIANS(I158))-0.5*U158*U158*SIN(4*RADIANS(I158))-1.25*K158*K158*SIN(2*RADIANS(J158)))</f>
        <v>1.2933998693559</v>
      </c>
      <c r="W158" s="1" t="n">
        <f aca="false">DEGREES(ACOS(COS(RADIANS(90.833))/(COS(RADIANS($B$2))*COS(RADIANS(T158)))-TAN(RADIANS($B$2))*TAN(RADIANS(T158))))</f>
        <v>123.639744030245</v>
      </c>
      <c r="X158" s="6" t="n">
        <f aca="false">(720-4*$B$3-V158+$B$4*60)/1440</f>
        <v>0.544331750090725</v>
      </c>
      <c r="Y158" s="6" t="n">
        <f aca="false">(X158*1440-W158*4)/1440</f>
        <v>0.200888016673378</v>
      </c>
      <c r="Z158" s="6" t="n">
        <f aca="false">(X158*1440+W158*4)/1440</f>
        <v>0.887775483508072</v>
      </c>
      <c r="AA158" s="1" t="n">
        <f aca="false">8*W158</f>
        <v>989.117952241959</v>
      </c>
      <c r="AB158" s="1" t="n">
        <f aca="false">MOD(E158*1440+V158+4*$B$3-60*$B$4,1440)</f>
        <v>656.162279869356</v>
      </c>
      <c r="AC158" s="1" t="n">
        <f aca="false">IF(AB158/4&lt;0,AB158/4+180,AB158/4-180)</f>
        <v>-15.959430032661</v>
      </c>
      <c r="AD158" s="1" t="n">
        <f aca="false">DEGREES(ACOS(SIN(RADIANS($B$2))*SIN(RADIANS(T158))+COS(RADIANS($B$2))*COS(RADIANS(T158))*COS(RADIANS(AC158))))</f>
        <v>31.5015040803921</v>
      </c>
      <c r="AE158" s="1" t="n">
        <f aca="false">90-AD158</f>
        <v>58.4984959196079</v>
      </c>
      <c r="AF158" s="1" t="n">
        <f aca="false">IF(AE158&gt;85,0,IF(AE158&gt;5,58.1/TAN(RADIANS(AE158))-0.07/POWER(TAN(RADIANS(AE158)),3)+0.000086/POWER(TAN(RADIANS(AE158)),5),IF(AE158&gt;-0.575,1735+AE158*(-518.2+AE158*(103.4+AE158*(-12.79+AE158*0.711))),-20.772/TAN(RADIANS(AE158)))))/3600</f>
        <v>0.00988603328269094</v>
      </c>
      <c r="AG158" s="1" t="n">
        <f aca="false">AE158+AF158</f>
        <v>58.5083819528906</v>
      </c>
      <c r="AH158" s="1" t="n">
        <f aca="false">IF(AC158&gt;0,MOD(DEGREES(ACOS(((SIN(RADIANS($B$2))*COS(RADIANS(AD158)))-SIN(RADIANS(T158)))/(COS(RADIANS($B$2))*SIN(RADIANS(AD158)))))+180,360),MOD(540-DEGREES(ACOS(((SIN(RADIANS($B$2))*COS(RADIANS(AD158)))-SIN(RADIANS(T158)))/(COS(RADIANS($B$2))*SIN(RADIANS(AD158))))),360))</f>
        <v>150.953013760288</v>
      </c>
    </row>
    <row r="159" customFormat="false" ht="15" hidden="false" customHeight="false" outlineLevel="0" collapsed="false">
      <c r="D159" s="5" t="n">
        <f aca="false">D158+1</f>
        <v>46180</v>
      </c>
      <c r="E159" s="6" t="n">
        <f aca="false">$B$5</f>
        <v>0.5</v>
      </c>
      <c r="F159" s="7" t="n">
        <f aca="false">D159+2415018.5+E159-$B$4/24</f>
        <v>2461198.95833333</v>
      </c>
      <c r="G159" s="8" t="n">
        <f aca="false">(F159-2451545)/36525</f>
        <v>0.264310974218576</v>
      </c>
      <c r="I159" s="1" t="n">
        <f aca="false">MOD(280.46646+G159*(36000.76983+G159*0.0003032),360)</f>
        <v>75.8650275676573</v>
      </c>
      <c r="J159" s="1" t="n">
        <f aca="false">357.52911+G159*(35999.05029-0.0001537*G159)</f>
        <v>9872.47315235588</v>
      </c>
      <c r="K159" s="1" t="n">
        <f aca="false">0.016708634-G159*(0.000042037+0.0000001267*G159)</f>
        <v>0.0166975143082779</v>
      </c>
      <c r="L159" s="1" t="n">
        <f aca="false">SIN(RADIANS(J159))*(1.914602-G159*(0.004817+0.000014*G159))+SIN(RADIANS(2*J159))*(0.019993-0.000101*G159)+SIN(RADIANS(3*J159))*0.000289</f>
        <v>0.868192040321141</v>
      </c>
      <c r="M159" s="1" t="n">
        <f aca="false">I159+L159</f>
        <v>76.7332196079784</v>
      </c>
      <c r="N159" s="1" t="n">
        <f aca="false">J159+L159</f>
        <v>9873.34134439621</v>
      </c>
      <c r="O159" s="1" t="n">
        <f aca="false">(1.000001018*(1-K159*K159))/(1+K159*COS(RADIANS(N159)))</f>
        <v>1.01486654810424</v>
      </c>
      <c r="P159" s="1" t="n">
        <f aca="false">M159-0.00569-0.00478*SIN(RADIANS(125.04-1934.136*G159))</f>
        <v>76.7296380123615</v>
      </c>
      <c r="Q159" s="1" t="n">
        <f aca="false">23+(26+((21.448-G159*(46.815+G159*(0.00059-G159*0.001813))))/60)/60</f>
        <v>23.4358539650003</v>
      </c>
      <c r="R159" s="1" t="n">
        <f aca="false">Q159+0.00256*COS(RADIANS(125.04-1934.136*G159))</f>
        <v>23.4381514714913</v>
      </c>
      <c r="S159" s="1" t="n">
        <f aca="false">DEGREES(ATAN2(COS(RADIANS(P159)),COS(RADIANS(R159))*SIN(RADIANS(P159))))</f>
        <v>75.5840377754349</v>
      </c>
      <c r="T159" s="1" t="n">
        <f aca="false">DEGREES(ASIN(SIN(RADIANS(R159))*SIN(RADIANS(P159))))</f>
        <v>22.7765246461386</v>
      </c>
      <c r="U159" s="1" t="n">
        <f aca="false">TAN(RADIANS(R159/2))*TAN(RADIANS(R159/2))</f>
        <v>0.0430302255892182</v>
      </c>
      <c r="V159" s="1" t="n">
        <f aca="false">4*DEGREES(U159*SIN(2*RADIANS(I159))-2*K159*SIN(RADIANS(J159))+4*K159*U159*SIN(RADIANS(J159))*COS(2*RADIANS(I159))-0.5*U159*U159*SIN(4*RADIANS(I159))-1.25*K159*K159*SIN(2*RADIANS(J159)))</f>
        <v>1.10797792915363</v>
      </c>
      <c r="W159" s="1" t="n">
        <f aca="false">DEGREES(ACOS(COS(RADIANS(90.833))/(COS(RADIANS($B$2))*COS(RADIANS(T159)))-TAN(RADIANS($B$2))*TAN(RADIANS(T159))))</f>
        <v>123.816342742616</v>
      </c>
      <c r="X159" s="6" t="n">
        <f aca="false">(720-4*$B$3-V159+$B$4*60)/1440</f>
        <v>0.544460515326977</v>
      </c>
      <c r="Y159" s="6" t="n">
        <f aca="false">(X159*1440-W159*4)/1440</f>
        <v>0.200526229930821</v>
      </c>
      <c r="Z159" s="6" t="n">
        <f aca="false">(X159*1440+W159*4)/1440</f>
        <v>0.888394800723132</v>
      </c>
      <c r="AA159" s="1" t="n">
        <f aca="false">8*W159</f>
        <v>990.530741940927</v>
      </c>
      <c r="AB159" s="1" t="n">
        <f aca="false">MOD(E159*1440+V159+4*$B$3-60*$B$4,1440)</f>
        <v>655.976857929154</v>
      </c>
      <c r="AC159" s="1" t="n">
        <f aca="false">IF(AB159/4&lt;0,AB159/4+180,AB159/4-180)</f>
        <v>-16.0057855177116</v>
      </c>
      <c r="AD159" s="1" t="n">
        <f aca="false">DEGREES(ACOS(SIN(RADIANS($B$2))*SIN(RADIANS(T159))+COS(RADIANS($B$2))*COS(RADIANS(T159))*COS(RADIANS(AC159))))</f>
        <v>31.4228102352333</v>
      </c>
      <c r="AE159" s="1" t="n">
        <f aca="false">90-AD159</f>
        <v>58.5771897647667</v>
      </c>
      <c r="AF159" s="1" t="n">
        <f aca="false">IF(AE159&gt;85,0,IF(AE159&gt;5,58.1/TAN(RADIANS(AE159))-0.07/POWER(TAN(RADIANS(AE159)),3)+0.000086/POWER(TAN(RADIANS(AE159)),5),IF(AE159&gt;-0.575,1735+AE159*(-518.2+AE159*(103.4+AE159*(-12.79+AE159*0.711))),-20.772/TAN(RADIANS(AE159)))))/3600</f>
        <v>0.00985560892883671</v>
      </c>
      <c r="AG159" s="1" t="n">
        <f aca="false">AE159+AF159</f>
        <v>58.5870453736956</v>
      </c>
      <c r="AH159" s="1" t="n">
        <f aca="false">IF(AC159&gt;0,MOD(DEGREES(ACOS(((SIN(RADIANS($B$2))*COS(RADIANS(AD159)))-SIN(RADIANS(T159)))/(COS(RADIANS($B$2))*SIN(RADIANS(AD159)))))+180,360),MOD(540-DEGREES(ACOS(((SIN(RADIANS($B$2))*COS(RADIANS(AD159)))-SIN(RADIANS(T159)))/(COS(RADIANS($B$2))*SIN(RADIANS(AD159))))),360))</f>
        <v>150.814122541406</v>
      </c>
    </row>
    <row r="160" customFormat="false" ht="15" hidden="false" customHeight="false" outlineLevel="0" collapsed="false">
      <c r="D160" s="5" t="n">
        <f aca="false">D159+1</f>
        <v>46181</v>
      </c>
      <c r="E160" s="6" t="n">
        <f aca="false">$B$5</f>
        <v>0.5</v>
      </c>
      <c r="F160" s="7" t="n">
        <f aca="false">D160+2415018.5+E160-$B$4/24</f>
        <v>2461199.95833333</v>
      </c>
      <c r="G160" s="8" t="n">
        <f aca="false">(F160-2451545)/36525</f>
        <v>0.264338352726447</v>
      </c>
      <c r="I160" s="1" t="n">
        <f aca="false">MOD(280.46646+G160*(36000.76983+G160*0.0003032),360)</f>
        <v>76.8506749322114</v>
      </c>
      <c r="J160" s="1" t="n">
        <f aca="false">357.52911+G160*(35999.05029-0.0001537*G160)</f>
        <v>9873.45875263539</v>
      </c>
      <c r="K160" s="1" t="n">
        <f aca="false">0.016708634-G160*(0.000042037+0.0000001267*G160)</f>
        <v>0.0166975131555338</v>
      </c>
      <c r="L160" s="1" t="n">
        <f aca="false">SIN(RADIANS(J160))*(1.914602-G160*(0.004817+0.000014*G160))+SIN(RADIANS(2*J160))*(0.019993-0.000101*G160)+SIN(RADIANS(3*J160))*0.000289</f>
        <v>0.839276298524952</v>
      </c>
      <c r="M160" s="1" t="n">
        <f aca="false">I160+L160</f>
        <v>77.6899512307364</v>
      </c>
      <c r="N160" s="1" t="n">
        <f aca="false">J160+L160</f>
        <v>9874.29802893391</v>
      </c>
      <c r="O160" s="1" t="n">
        <f aca="false">(1.000001018*(1-K160*K160))/(1+K160*COS(RADIANS(N160)))</f>
        <v>1.01499328854386</v>
      </c>
      <c r="P160" s="1" t="n">
        <f aca="false">M160-0.00569-0.00478*SIN(RADIANS(125.04-1934.136*G160))</f>
        <v>77.686373598996</v>
      </c>
      <c r="Q160" s="1" t="n">
        <f aca="false">23+(26+((21.448-G160*(46.815+G160*(0.00059-G160*0.001813))))/60)/60</f>
        <v>23.4358536089662</v>
      </c>
      <c r="R160" s="1" t="n">
        <f aca="false">Q160+0.00256*COS(RADIANS(125.04-1934.136*G160))</f>
        <v>23.4381500708615</v>
      </c>
      <c r="S160" s="1" t="n">
        <f aca="false">DEGREES(ATAN2(COS(RADIANS(P160)),COS(RADIANS(R160))*SIN(RADIANS(P160))))</f>
        <v>76.6172887734828</v>
      </c>
      <c r="T160" s="1" t="n">
        <f aca="false">DEGREES(ASIN(SIN(RADIANS(R160))*SIN(RADIANS(P160))))</f>
        <v>22.8679373201802</v>
      </c>
      <c r="U160" s="1" t="n">
        <f aca="false">TAN(RADIANS(R160/2))*TAN(RADIANS(R160/2))</f>
        <v>0.0430302203000859</v>
      </c>
      <c r="V160" s="1" t="n">
        <f aca="false">4*DEGREES(U160*SIN(2*RADIANS(I160))-2*K160*SIN(RADIANS(J160))+4*K160*U160*SIN(RADIANS(J160))*COS(2*RADIANS(I160))-0.5*U160*U160*SIN(4*RADIANS(I160))-1.25*K160*K160*SIN(2*RADIANS(J160)))</f>
        <v>0.917882909597708</v>
      </c>
      <c r="W160" s="1" t="n">
        <f aca="false">DEGREES(ACOS(COS(RADIANS(90.833))/(COS(RADIANS($B$2))*COS(RADIANS(T160)))-TAN(RADIANS($B$2))*TAN(RADIANS(T160))))</f>
        <v>123.98149888835</v>
      </c>
      <c r="X160" s="6" t="n">
        <f aca="false">(720-4*$B$3-V160+$B$4*60)/1440</f>
        <v>0.544592525757224</v>
      </c>
      <c r="Y160" s="6" t="n">
        <f aca="false">(X160*1440-W160*4)/1440</f>
        <v>0.200199473289584</v>
      </c>
      <c r="Z160" s="6" t="n">
        <f aca="false">(X160*1440+W160*4)/1440</f>
        <v>0.888985578224864</v>
      </c>
      <c r="AA160" s="1" t="n">
        <f aca="false">8*W160</f>
        <v>991.851991106802</v>
      </c>
      <c r="AB160" s="1" t="n">
        <f aca="false">MOD(E160*1440+V160+4*$B$3-60*$B$4,1440)</f>
        <v>655.786762909598</v>
      </c>
      <c r="AC160" s="1" t="n">
        <f aca="false">IF(AB160/4&lt;0,AB160/4+180,AB160/4-180)</f>
        <v>-16.0533092726006</v>
      </c>
      <c r="AD160" s="1" t="n">
        <f aca="false">DEGREES(ACOS(SIN(RADIANS($B$2))*SIN(RADIANS(T160))+COS(RADIANS($B$2))*COS(RADIANS(T160))*COS(RADIANS(AC160))))</f>
        <v>31.3508837415731</v>
      </c>
      <c r="AE160" s="1" t="n">
        <f aca="false">90-AD160</f>
        <v>58.6491162584269</v>
      </c>
      <c r="AF160" s="1" t="n">
        <f aca="false">IF(AE160&gt;85,0,IF(AE160&gt;5,58.1/TAN(RADIANS(AE160))-0.07/POWER(TAN(RADIANS(AE160)),3)+0.000086/POWER(TAN(RADIANS(AE160)),5),IF(AE160&gt;-0.575,1735+AE160*(-518.2+AE160*(103.4+AE160*(-12.79+AE160*0.711))),-20.772/TAN(RADIANS(AE160)))))/3600</f>
        <v>0.00982784535509249</v>
      </c>
      <c r="AG160" s="1" t="n">
        <f aca="false">AE160+AF160</f>
        <v>58.658944103782</v>
      </c>
      <c r="AH160" s="1" t="n">
        <f aca="false">IF(AC160&gt;0,MOD(DEGREES(ACOS(((SIN(RADIANS($B$2))*COS(RADIANS(AD160)))-SIN(RADIANS(T160)))/(COS(RADIANS($B$2))*SIN(RADIANS(AD160)))))+180,360),MOD(540-DEGREES(ACOS(((SIN(RADIANS($B$2))*COS(RADIANS(AD160)))-SIN(RADIANS(T160)))/(COS(RADIANS($B$2))*SIN(RADIANS(AD160))))),360))</f>
        <v>150.67698058881</v>
      </c>
    </row>
    <row r="161" customFormat="false" ht="15" hidden="false" customHeight="false" outlineLevel="0" collapsed="false">
      <c r="D161" s="5" t="n">
        <f aca="false">D160+1</f>
        <v>46182</v>
      </c>
      <c r="E161" s="6" t="n">
        <f aca="false">$B$5</f>
        <v>0.5</v>
      </c>
      <c r="F161" s="7" t="n">
        <f aca="false">D161+2415018.5+E161-$B$4/24</f>
        <v>2461200.95833333</v>
      </c>
      <c r="G161" s="8" t="n">
        <f aca="false">(F161-2451545)/36525</f>
        <v>0.264365731234319</v>
      </c>
      <c r="I161" s="1" t="n">
        <f aca="false">MOD(280.46646+G161*(36000.76983+G161*0.0003032),360)</f>
        <v>77.8363222967637</v>
      </c>
      <c r="J161" s="1" t="n">
        <f aca="false">357.52911+G161*(35999.05029-0.0001537*G161)</f>
        <v>9874.44435291489</v>
      </c>
      <c r="K161" s="1" t="n">
        <f aca="false">0.016708634-G161*(0.000042037+0.0000001267*G161)</f>
        <v>0.0166975120027894</v>
      </c>
      <c r="L161" s="1" t="n">
        <f aca="false">SIN(RADIANS(J161))*(1.914602-G161*(0.004817+0.000014*G161))+SIN(RADIANS(2*J161))*(0.019993-0.000101*G161)+SIN(RADIANS(3*J161))*0.000289</f>
        <v>0.810125714692827</v>
      </c>
      <c r="M161" s="1" t="n">
        <f aca="false">I161+L161</f>
        <v>78.6464480114565</v>
      </c>
      <c r="N161" s="1" t="n">
        <f aca="false">J161+L161</f>
        <v>9875.25447862958</v>
      </c>
      <c r="O161" s="1" t="n">
        <f aca="false">(1.000001018*(1-K161*K161))/(1+K161*COS(RADIANS(N161)))</f>
        <v>1.01511570752922</v>
      </c>
      <c r="P161" s="1" t="n">
        <f aca="false">M161-0.00569-0.00478*SIN(RADIANS(125.04-1934.136*G161))</f>
        <v>78.6428743417883</v>
      </c>
      <c r="Q161" s="1" t="n">
        <f aca="false">23+(26+((21.448-G161*(46.815+G161*(0.00059-G161*0.001813))))/60)/60</f>
        <v>23.435853252932</v>
      </c>
      <c r="R161" s="1" t="n">
        <f aca="false">Q161+0.00256*COS(RADIANS(125.04-1934.136*G161))</f>
        <v>23.4381486682701</v>
      </c>
      <c r="S161" s="1" t="n">
        <f aca="false">DEGREES(ATAN2(COS(RADIANS(P161)),COS(RADIANS(R161))*SIN(RADIANS(P161))))</f>
        <v>77.6516261833005</v>
      </c>
      <c r="T161" s="1" t="n">
        <f aca="false">DEGREES(ASIN(SIN(RADIANS(R161))*SIN(RADIANS(P161))))</f>
        <v>22.9526494469236</v>
      </c>
      <c r="U161" s="1" t="n">
        <f aca="false">TAN(RADIANS(R161/2))*TAN(RADIANS(R161/2))</f>
        <v>0.0430302150035466</v>
      </c>
      <c r="V161" s="1" t="n">
        <f aca="false">4*DEGREES(U161*SIN(2*RADIANS(I161))-2*K161*SIN(RADIANS(J161))+4*K161*U161*SIN(RADIANS(J161))*COS(2*RADIANS(I161))-0.5*U161*U161*SIN(4*RADIANS(I161))-1.25*K161*K161*SIN(2*RADIANS(J161)))</f>
        <v>0.723454264062673</v>
      </c>
      <c r="W161" s="1" t="n">
        <f aca="false">DEGREES(ACOS(COS(RADIANS(90.833))/(COS(RADIANS($B$2))*COS(RADIANS(T161)))-TAN(RADIANS($B$2))*TAN(RADIANS(T161))))</f>
        <v>124.135039133831</v>
      </c>
      <c r="X161" s="6" t="n">
        <f aca="false">(720-4*$B$3-V161+$B$4*60)/1440</f>
        <v>0.544727545649957</v>
      </c>
      <c r="Y161" s="6" t="n">
        <f aca="false">(X161*1440-W161*4)/1440</f>
        <v>0.199907992500425</v>
      </c>
      <c r="Z161" s="6" t="n">
        <f aca="false">(X161*1440+W161*4)/1440</f>
        <v>0.889547098799488</v>
      </c>
      <c r="AA161" s="1" t="n">
        <f aca="false">8*W161</f>
        <v>993.080313070651</v>
      </c>
      <c r="AB161" s="1" t="n">
        <f aca="false">MOD(E161*1440+V161+4*$B$3-60*$B$4,1440)</f>
        <v>655.592334264063</v>
      </c>
      <c r="AC161" s="1" t="n">
        <f aca="false">IF(AB161/4&lt;0,AB161/4+180,AB161/4-180)</f>
        <v>-16.1019164339843</v>
      </c>
      <c r="AD161" s="1" t="n">
        <f aca="false">DEGREES(ACOS(SIN(RADIANS($B$2))*SIN(RADIANS(T161))+COS(RADIANS($B$2))*COS(RADIANS(T161))*COS(RADIANS(AC161))))</f>
        <v>31.2857235727301</v>
      </c>
      <c r="AE161" s="1" t="n">
        <f aca="false">90-AD161</f>
        <v>58.7142764272699</v>
      </c>
      <c r="AF161" s="1" t="n">
        <f aca="false">IF(AE161&gt;85,0,IF(AE161&gt;5,58.1/TAN(RADIANS(AE161))-0.07/POWER(TAN(RADIANS(AE161)),3)+0.000086/POWER(TAN(RADIANS(AE161)),5),IF(AE161&gt;-0.575,1735+AE161*(-518.2+AE161*(103.4+AE161*(-12.79+AE161*0.711))),-20.772/TAN(RADIANS(AE161)))))/3600</f>
        <v>0.00980273003566071</v>
      </c>
      <c r="AG161" s="1" t="n">
        <f aca="false">AE161+AF161</f>
        <v>58.7240791573056</v>
      </c>
      <c r="AH161" s="1" t="n">
        <f aca="false">IF(AC161&gt;0,MOD(DEGREES(ACOS(((SIN(RADIANS($B$2))*COS(RADIANS(AD161)))-SIN(RADIANS(T161)))/(COS(RADIANS($B$2))*SIN(RADIANS(AD161)))))+180,360),MOD(540-DEGREES(ACOS(((SIN(RADIANS($B$2))*COS(RADIANS(AD161)))-SIN(RADIANS(T161)))/(COS(RADIANS($B$2))*SIN(RADIANS(AD161))))),360))</f>
        <v>150.541832514839</v>
      </c>
    </row>
    <row r="162" customFormat="false" ht="15" hidden="false" customHeight="false" outlineLevel="0" collapsed="false">
      <c r="D162" s="5" t="n">
        <f aca="false">D161+1</f>
        <v>46183</v>
      </c>
      <c r="E162" s="6" t="n">
        <f aca="false">$B$5</f>
        <v>0.5</v>
      </c>
      <c r="F162" s="7" t="n">
        <f aca="false">D162+2415018.5+E162-$B$4/24</f>
        <v>2461201.95833333</v>
      </c>
      <c r="G162" s="8" t="n">
        <f aca="false">(F162-2451545)/36525</f>
        <v>0.26439310974219</v>
      </c>
      <c r="I162" s="1" t="n">
        <f aca="false">MOD(280.46646+G162*(36000.76983+G162*0.0003032),360)</f>
        <v>78.8219696613178</v>
      </c>
      <c r="J162" s="1" t="n">
        <f aca="false">357.52911+G162*(35999.05029-0.0001537*G162)</f>
        <v>9875.42995319439</v>
      </c>
      <c r="K162" s="1" t="n">
        <f aca="false">0.016708634-G162*(0.000042037+0.0000001267*G162)</f>
        <v>0.0166975108500449</v>
      </c>
      <c r="L162" s="1" t="n">
        <f aca="false">SIN(RADIANS(J162))*(1.914602-G162*(0.004817+0.000014*G162))+SIN(RADIANS(2*J162))*(0.019993-0.000101*G162)+SIN(RADIANS(3*J162))*0.000289</f>
        <v>0.780748547224543</v>
      </c>
      <c r="M162" s="1" t="n">
        <f aca="false">I162+L162</f>
        <v>79.6027182085423</v>
      </c>
      <c r="N162" s="1" t="n">
        <f aca="false">J162+L162</f>
        <v>9876.21070174161</v>
      </c>
      <c r="O162" s="1" t="n">
        <f aca="false">(1.000001018*(1-K162*K162))/(1+K162*COS(RADIANS(N162)))</f>
        <v>1.0152337719944</v>
      </c>
      <c r="P162" s="1" t="n">
        <f aca="false">M162-0.00569-0.00478*SIN(RADIANS(125.04-1934.136*G162))</f>
        <v>79.5991484991387</v>
      </c>
      <c r="Q162" s="1" t="n">
        <f aca="false">23+(26+((21.448-G162*(46.815+G162*(0.00059-G162*0.001813))))/60)/60</f>
        <v>23.4358528968978</v>
      </c>
      <c r="R162" s="1" t="n">
        <f aca="false">Q162+0.00256*COS(RADIANS(125.04-1934.136*G162))</f>
        <v>23.438147263718</v>
      </c>
      <c r="S162" s="1" t="n">
        <f aca="false">DEGREES(ATAN2(COS(RADIANS(P162)),COS(RADIANS(R162))*SIN(RADIANS(P162))))</f>
        <v>78.6869627865241</v>
      </c>
      <c r="T162" s="1" t="n">
        <f aca="false">DEGREES(ASIN(SIN(RADIANS(R162))*SIN(RADIANS(P162))))</f>
        <v>23.0306306324394</v>
      </c>
      <c r="U162" s="1" t="n">
        <f aca="false">TAN(RADIANS(R162/2))*TAN(RADIANS(R162/2))</f>
        <v>0.0430302096996036</v>
      </c>
      <c r="V162" s="1" t="n">
        <f aca="false">4*DEGREES(U162*SIN(2*RADIANS(I162))-2*K162*SIN(RADIANS(J162))+4*K162*U162*SIN(RADIANS(J162))*COS(2*RADIANS(I162))-0.5*U162*U162*SIN(4*RADIANS(I162))-1.25*K162*K162*SIN(2*RADIANS(J162)))</f>
        <v>0.525039271861377</v>
      </c>
      <c r="W162" s="1" t="n">
        <f aca="false">DEGREES(ACOS(COS(RADIANS(90.833))/(COS(RADIANS($B$2))*COS(RADIANS(T162)))-TAN(RADIANS($B$2))*TAN(RADIANS(T162))))</f>
        <v>124.276800456232</v>
      </c>
      <c r="X162" s="6" t="n">
        <f aca="false">(720-4*$B$3-V162+$B$4*60)/1440</f>
        <v>0.544865333838985</v>
      </c>
      <c r="Y162" s="6" t="n">
        <f aca="false">(X162*1440-W162*4)/1440</f>
        <v>0.19965199923834</v>
      </c>
      <c r="Z162" s="6" t="n">
        <f aca="false">(X162*1440+W162*4)/1440</f>
        <v>0.890078668439631</v>
      </c>
      <c r="AA162" s="1" t="n">
        <f aca="false">8*W162</f>
        <v>994.214403649859</v>
      </c>
      <c r="AB162" s="1" t="n">
        <f aca="false">MOD(E162*1440+V162+4*$B$3-60*$B$4,1440)</f>
        <v>655.393919271861</v>
      </c>
      <c r="AC162" s="1" t="n">
        <f aca="false">IF(AB162/4&lt;0,AB162/4+180,AB162/4-180)</f>
        <v>-16.1515201820347</v>
      </c>
      <c r="AD162" s="1" t="n">
        <f aca="false">DEGREES(ACOS(SIN(RADIANS($B$2))*SIN(RADIANS(T162))+COS(RADIANS($B$2))*COS(RADIANS(T162))*COS(RADIANS(AC162))))</f>
        <v>31.2273252686536</v>
      </c>
      <c r="AE162" s="1" t="n">
        <f aca="false">90-AD162</f>
        <v>58.7726747313464</v>
      </c>
      <c r="AF162" s="1" t="n">
        <f aca="false">IF(AE162&gt;85,0,IF(AE162&gt;5,58.1/TAN(RADIANS(AE162))-0.07/POWER(TAN(RADIANS(AE162)),3)+0.000086/POWER(TAN(RADIANS(AE162)),5),IF(AE162&gt;-0.575,1735+AE162*(-518.2+AE162*(103.4+AE162*(-12.79+AE162*0.711))),-20.772/TAN(RADIANS(AE162)))))/3600</f>
        <v>0.00978025034227579</v>
      </c>
      <c r="AG162" s="1" t="n">
        <f aca="false">AE162+AF162</f>
        <v>58.7824549816887</v>
      </c>
      <c r="AH162" s="1" t="n">
        <f aca="false">IF(AC162&gt;0,MOD(DEGREES(ACOS(((SIN(RADIANS($B$2))*COS(RADIANS(AD162)))-SIN(RADIANS(T162)))/(COS(RADIANS($B$2))*SIN(RADIANS(AD162)))))+180,360),MOD(540-DEGREES(ACOS(((SIN(RADIANS($B$2))*COS(RADIANS(AD162)))-SIN(RADIANS(T162)))/(COS(RADIANS($B$2))*SIN(RADIANS(AD162))))),360))</f>
        <v>150.408923370941</v>
      </c>
    </row>
    <row r="163" customFormat="false" ht="15" hidden="false" customHeight="false" outlineLevel="0" collapsed="false">
      <c r="D163" s="5" t="n">
        <f aca="false">D162+1</f>
        <v>46184</v>
      </c>
      <c r="E163" s="6" t="n">
        <f aca="false">$B$5</f>
        <v>0.5</v>
      </c>
      <c r="F163" s="7" t="n">
        <f aca="false">D163+2415018.5+E163-$B$4/24</f>
        <v>2461202.95833333</v>
      </c>
      <c r="G163" s="8" t="n">
        <f aca="false">(F163-2451545)/36525</f>
        <v>0.264420488250061</v>
      </c>
      <c r="I163" s="1" t="n">
        <f aca="false">MOD(280.46646+G163*(36000.76983+G163*0.0003032),360)</f>
        <v>79.8076170258719</v>
      </c>
      <c r="J163" s="1" t="n">
        <f aca="false">357.52911+G163*(35999.05029-0.0001537*G163)</f>
        <v>9876.41555347389</v>
      </c>
      <c r="K163" s="1" t="n">
        <f aca="false">0.016708634-G163*(0.000042037+0.0000001267*G163)</f>
        <v>0.0166975096973002</v>
      </c>
      <c r="L163" s="1" t="n">
        <f aca="false">SIN(RADIANS(J163))*(1.914602-G163*(0.004817+0.000014*G163))+SIN(RADIANS(2*J163))*(0.019993-0.000101*G163)+SIN(RADIANS(3*J163))*0.000289</f>
        <v>0.751153107011502</v>
      </c>
      <c r="M163" s="1" t="n">
        <f aca="false">I163+L163</f>
        <v>80.5587701328834</v>
      </c>
      <c r="N163" s="1" t="n">
        <f aca="false">J163+L163</f>
        <v>9877.1667065809</v>
      </c>
      <c r="O163" s="1" t="n">
        <f aca="false">(1.000001018*(1-K163*K163))/(1+K163*COS(RADIANS(N163)))</f>
        <v>1.01534745007272</v>
      </c>
      <c r="P163" s="1" t="n">
        <f aca="false">M163-0.00569-0.00478*SIN(RADIANS(125.04-1934.136*G163))</f>
        <v>80.5552043819331</v>
      </c>
      <c r="Q163" s="1" t="n">
        <f aca="false">23+(26+((21.448-G163*(46.815+G163*(0.00059-G163*0.001813))))/60)/60</f>
        <v>23.4358525408637</v>
      </c>
      <c r="R163" s="1" t="n">
        <f aca="false">Q163+0.00256*COS(RADIANS(125.04-1934.136*G163))</f>
        <v>23.4381458572061</v>
      </c>
      <c r="S163" s="1" t="n">
        <f aca="false">DEGREES(ATAN2(COS(RADIANS(P163)),COS(RADIANS(R163))*SIN(RADIANS(P163))))</f>
        <v>79.7232095102567</v>
      </c>
      <c r="T163" s="1" t="n">
        <f aca="false">DEGREES(ASIN(SIN(RADIANS(R163))*SIN(RADIANS(P163))))</f>
        <v>23.1018530204188</v>
      </c>
      <c r="U163" s="1" t="n">
        <f aca="false">TAN(RADIANS(R163/2))*TAN(RADIANS(R163/2))</f>
        <v>0.0430302043882602</v>
      </c>
      <c r="V163" s="1" t="n">
        <f aca="false">4*DEGREES(U163*SIN(2*RADIANS(I163))-2*K163*SIN(RADIANS(J163))+4*K163*U163*SIN(RADIANS(J163))*COS(2*RADIANS(I163))-0.5*U163*U163*SIN(4*RADIANS(I163))-1.25*K163*K163*SIN(2*RADIANS(J163)))</f>
        <v>0.322992483830934</v>
      </c>
      <c r="W163" s="1" t="n">
        <f aca="false">DEGREES(ACOS(COS(RADIANS(90.833))/(COS(RADIANS($B$2))*COS(RADIANS(T163)))-TAN(RADIANS($B$2))*TAN(RADIANS(T163))))</f>
        <v>124.406630794065</v>
      </c>
      <c r="X163" s="6" t="n">
        <f aca="false">(720-4*$B$3-V163+$B$4*60)/1440</f>
        <v>0.545005644108451</v>
      </c>
      <c r="Y163" s="6" t="n">
        <f aca="false">(X163*1440-W163*4)/1440</f>
        <v>0.199431669680492</v>
      </c>
      <c r="Z163" s="6" t="n">
        <f aca="false">(X163*1440+W163*4)/1440</f>
        <v>0.890579618536409</v>
      </c>
      <c r="AA163" s="1" t="n">
        <f aca="false">8*W163</f>
        <v>995.25304635252</v>
      </c>
      <c r="AB163" s="1" t="n">
        <f aca="false">MOD(E163*1440+V163+4*$B$3-60*$B$4,1440)</f>
        <v>655.191872483831</v>
      </c>
      <c r="AC163" s="1" t="n">
        <f aca="false">IF(AB163/4&lt;0,AB163/4+180,AB163/4-180)</f>
        <v>-16.2020318790423</v>
      </c>
      <c r="AD163" s="1" t="n">
        <f aca="false">DEGREES(ACOS(SIN(RADIANS($B$2))*SIN(RADIANS(T163))+COS(RADIANS($B$2))*COS(RADIANS(T163))*COS(RADIANS(AC163))))</f>
        <v>31.1756809754697</v>
      </c>
      <c r="AE163" s="1" t="n">
        <f aca="false">90-AD163</f>
        <v>58.8243190245303</v>
      </c>
      <c r="AF163" s="1" t="n">
        <f aca="false">IF(AE163&gt;85,0,IF(AE163&gt;5,58.1/TAN(RADIANS(AE163))-0.07/POWER(TAN(RADIANS(AE163)),3)+0.000086/POWER(TAN(RADIANS(AE163)),5),IF(AE163&gt;-0.575,1735+AE163*(-518.2+AE163*(103.4+AE163*(-12.79+AE163*0.711))),-20.772/TAN(RADIANS(AE163)))))/3600</f>
        <v>0.0097603935434065</v>
      </c>
      <c r="AG163" s="1" t="n">
        <f aca="false">AE163+AF163</f>
        <v>58.8340794180737</v>
      </c>
      <c r="AH163" s="1" t="n">
        <f aca="false">IF(AC163&gt;0,MOD(DEGREES(ACOS(((SIN(RADIANS($B$2))*COS(RADIANS(AD163)))-SIN(RADIANS(T163)))/(COS(RADIANS($B$2))*SIN(RADIANS(AD163)))))+180,360),MOD(540-DEGREES(ACOS(((SIN(RADIANS($B$2))*COS(RADIANS(AD163)))-SIN(RADIANS(T163)))/(COS(RADIANS($B$2))*SIN(RADIANS(AD163))))),360))</f>
        <v>150.278497912033</v>
      </c>
    </row>
    <row r="164" customFormat="false" ht="15" hidden="false" customHeight="false" outlineLevel="0" collapsed="false">
      <c r="D164" s="5" t="n">
        <f aca="false">D163+1</f>
        <v>46185</v>
      </c>
      <c r="E164" s="6" t="n">
        <f aca="false">$B$5</f>
        <v>0.5</v>
      </c>
      <c r="F164" s="7" t="n">
        <f aca="false">D164+2415018.5+E164-$B$4/24</f>
        <v>2461203.95833333</v>
      </c>
      <c r="G164" s="8" t="n">
        <f aca="false">(F164-2451545)/36525</f>
        <v>0.264447866757933</v>
      </c>
      <c r="I164" s="1" t="n">
        <f aca="false">MOD(280.46646+G164*(36000.76983+G164*0.0003032),360)</f>
        <v>80.7932643904278</v>
      </c>
      <c r="J164" s="1" t="n">
        <f aca="false">357.52911+G164*(35999.05029-0.0001537*G164)</f>
        <v>9877.40115375338</v>
      </c>
      <c r="K164" s="1" t="n">
        <f aca="false">0.016708634-G164*(0.000042037+0.0000001267*G164)</f>
        <v>0.0166975085445553</v>
      </c>
      <c r="L164" s="1" t="n">
        <f aca="false">SIN(RADIANS(J164))*(1.914602-G164*(0.004817+0.000014*G164))+SIN(RADIANS(2*J164))*(0.019993-0.000101*G164)+SIN(RADIANS(3*J164))*0.000289</f>
        <v>0.72134775541564</v>
      </c>
      <c r="M164" s="1" t="n">
        <f aca="false">I164+L164</f>
        <v>81.5146121458434</v>
      </c>
      <c r="N164" s="1" t="n">
        <f aca="false">J164+L164</f>
        <v>9878.1225015088</v>
      </c>
      <c r="O164" s="1" t="n">
        <f aca="false">(1.000001018*(1-K164*K164))/(1+K164*COS(RADIANS(N164)))</f>
        <v>1.0154567111028</v>
      </c>
      <c r="P164" s="1" t="n">
        <f aca="false">M164-0.00569-0.00478*SIN(RADIANS(125.04-1934.136*G164))</f>
        <v>81.511050351532</v>
      </c>
      <c r="Q164" s="1" t="n">
        <f aca="false">23+(26+((21.448-G164*(46.815+G164*(0.00059-G164*0.001813))))/60)/60</f>
        <v>23.4358521848295</v>
      </c>
      <c r="R164" s="1" t="n">
        <f aca="false">Q164+0.00256*COS(RADIANS(125.04-1934.136*G164))</f>
        <v>23.4381444487353</v>
      </c>
      <c r="S164" s="1" t="n">
        <f aca="false">DEGREES(ATAN2(COS(RADIANS(P164)),COS(RADIANS(R164))*SIN(RADIANS(P164))))</f>
        <v>80.7602755736122</v>
      </c>
      <c r="T164" s="1" t="n">
        <f aca="false">DEGREES(ASIN(SIN(RADIANS(R164))*SIN(RADIANS(P164))))</f>
        <v>23.1662913271185</v>
      </c>
      <c r="U164" s="1" t="n">
        <f aca="false">TAN(RADIANS(R164/2))*TAN(RADIANS(R164/2))</f>
        <v>0.0430301990695199</v>
      </c>
      <c r="V164" s="1" t="n">
        <f aca="false">4*DEGREES(U164*SIN(2*RADIANS(I164))-2*K164*SIN(RADIANS(J164))+4*K164*U164*SIN(RADIANS(J164))*COS(2*RADIANS(I164))-0.5*U164*U164*SIN(4*RADIANS(I164))-1.25*K164*K164*SIN(2*RADIANS(J164)))</f>
        <v>0.11767514902779</v>
      </c>
      <c r="W164" s="1" t="n">
        <f aca="false">DEGREES(ACOS(COS(RADIANS(90.833))/(COS(RADIANS($B$2))*COS(RADIANS(T164)))-TAN(RADIANS($B$2))*TAN(RADIANS(T164))))</f>
        <v>124.524389666381</v>
      </c>
      <c r="X164" s="6" t="n">
        <f aca="false">(720-4*$B$3-V164+$B$4*60)/1440</f>
        <v>0.545148225590953</v>
      </c>
      <c r="Y164" s="6" t="n">
        <f aca="false">(X164*1440-W164*4)/1440</f>
        <v>0.199247143184339</v>
      </c>
      <c r="Z164" s="6" t="n">
        <f aca="false">(X164*1440+W164*4)/1440</f>
        <v>0.891049307997566</v>
      </c>
      <c r="AA164" s="1" t="n">
        <f aca="false">8*W164</f>
        <v>996.195117331047</v>
      </c>
      <c r="AB164" s="1" t="n">
        <f aca="false">MOD(E164*1440+V164+4*$B$3-60*$B$4,1440)</f>
        <v>654.986555149028</v>
      </c>
      <c r="AC164" s="1" t="n">
        <f aca="false">IF(AB164/4&lt;0,AB164/4+180,AB164/4-180)</f>
        <v>-16.253361212743</v>
      </c>
      <c r="AD164" s="1" t="n">
        <f aca="false">DEGREES(ACOS(SIN(RADIANS($B$2))*SIN(RADIANS(T164))+COS(RADIANS($B$2))*COS(RADIANS(T164))*COS(RADIANS(AC164))))</f>
        <v>31.1307794936388</v>
      </c>
      <c r="AE164" s="1" t="n">
        <f aca="false">90-AD164</f>
        <v>58.8692205063612</v>
      </c>
      <c r="AF164" s="1" t="n">
        <f aca="false">IF(AE164&gt;85,0,IF(AE164&gt;5,58.1/TAN(RADIANS(AE164))-0.07/POWER(TAN(RADIANS(AE164)),3)+0.000086/POWER(TAN(RADIANS(AE164)),5),IF(AE164&gt;-0.575,1735+AE164*(-518.2+AE164*(103.4+AE164*(-12.79+AE164*0.711))),-20.772/TAN(RADIANS(AE164)))))/3600</f>
        <v>0.00974314680634767</v>
      </c>
      <c r="AG164" s="1" t="n">
        <f aca="false">AE164+AF164</f>
        <v>58.8789636531676</v>
      </c>
      <c r="AH164" s="1" t="n">
        <f aca="false">IF(AC164&gt;0,MOD(DEGREES(ACOS(((SIN(RADIANS($B$2))*COS(RADIANS(AD164)))-SIN(RADIANS(T164)))/(COS(RADIANS($B$2))*SIN(RADIANS(AD164)))))+180,360),MOD(540-DEGREES(ACOS(((SIN(RADIANS($B$2))*COS(RADIANS(AD164)))-SIN(RADIANS(T164)))/(COS(RADIANS($B$2))*SIN(RADIANS(AD164))))),360))</f>
        <v>150.15079985744</v>
      </c>
    </row>
    <row r="165" customFormat="false" ht="15" hidden="false" customHeight="false" outlineLevel="0" collapsed="false">
      <c r="D165" s="5" t="n">
        <f aca="false">D164+1</f>
        <v>46186</v>
      </c>
      <c r="E165" s="6" t="n">
        <f aca="false">$B$5</f>
        <v>0.5</v>
      </c>
      <c r="F165" s="7" t="n">
        <f aca="false">D165+2415018.5+E165-$B$4/24</f>
        <v>2461204.95833333</v>
      </c>
      <c r="G165" s="8" t="n">
        <f aca="false">(F165-2451545)/36525</f>
        <v>0.264475245265804</v>
      </c>
      <c r="I165" s="1" t="n">
        <f aca="false">MOD(280.46646+G165*(36000.76983+G165*0.0003032),360)</f>
        <v>81.7789117549801</v>
      </c>
      <c r="J165" s="1" t="n">
        <f aca="false">357.52911+G165*(35999.05029-0.0001537*G165)</f>
        <v>9878.38675403288</v>
      </c>
      <c r="K165" s="1" t="n">
        <f aca="false">0.016708634-G165*(0.000042037+0.0000001267*G165)</f>
        <v>0.0166975073918102</v>
      </c>
      <c r="L165" s="1" t="n">
        <f aca="false">SIN(RADIANS(J165))*(1.914602-G165*(0.004817+0.000014*G165))+SIN(RADIANS(2*J165))*(0.019993-0.000101*G165)+SIN(RADIANS(3*J165))*0.000289</f>
        <v>0.691340902248144</v>
      </c>
      <c r="M165" s="1" t="n">
        <f aca="false">I165+L165</f>
        <v>82.4702526572282</v>
      </c>
      <c r="N165" s="1" t="n">
        <f aca="false">J165+L165</f>
        <v>9879.07809493513</v>
      </c>
      <c r="O165" s="1" t="n">
        <f aca="false">(1.000001018*(1-K165*K165))/(1+K165*COS(RADIANS(N165)))</f>
        <v>1.01556152563443</v>
      </c>
      <c r="P165" s="1" t="n">
        <f aca="false">M165-0.00569-0.00478*SIN(RADIANS(125.04-1934.136*G165))</f>
        <v>82.4666948177379</v>
      </c>
      <c r="Q165" s="1" t="n">
        <f aca="false">23+(26+((21.448-G165*(46.815+G165*(0.00059-G165*0.001813))))/60)/60</f>
        <v>23.4358518287954</v>
      </c>
      <c r="R165" s="1" t="n">
        <f aca="false">Q165+0.00256*COS(RADIANS(125.04-1934.136*G165))</f>
        <v>23.4381430383065</v>
      </c>
      <c r="S165" s="1" t="n">
        <f aca="false">DEGREES(ATAN2(COS(RADIANS(P165)),COS(RADIANS(R165))*SIN(RADIANS(P165))))</f>
        <v>81.7980686392746</v>
      </c>
      <c r="T165" s="1" t="n">
        <f aca="false">DEGREES(ASIN(SIN(RADIANS(R165))*SIN(RADIANS(P165))))</f>
        <v>23.2239228732661</v>
      </c>
      <c r="U165" s="1" t="n">
        <f aca="false">TAN(RADIANS(R165/2))*TAN(RADIANS(R165/2))</f>
        <v>0.043030193743386</v>
      </c>
      <c r="V165" s="1" t="n">
        <f aca="false">4*DEGREES(U165*SIN(2*RADIANS(I165))-2*K165*SIN(RADIANS(J165))+4*K165*U165*SIN(RADIANS(J165))*COS(2*RADIANS(I165))-0.5*U165*U165*SIN(4*RADIANS(I165))-1.25*K165*K165*SIN(2*RADIANS(J165)))</f>
        <v>-0.0905453760965157</v>
      </c>
      <c r="W165" s="1" t="n">
        <f aca="false">DEGREES(ACOS(COS(RADIANS(90.833))/(COS(RADIANS($B$2))*COS(RADIANS(T165)))-TAN(RADIANS($B$2))*TAN(RADIANS(T165))))</f>
        <v>124.62994875548</v>
      </c>
      <c r="X165" s="6" t="n">
        <f aca="false">(720-4*$B$3-V165+$B$4*60)/1440</f>
        <v>0.545292823177845</v>
      </c>
      <c r="Y165" s="6" t="n">
        <f aca="false">(X165*1440-W165*4)/1440</f>
        <v>0.19909852107929</v>
      </c>
      <c r="Z165" s="6" t="n">
        <f aca="false">(X165*1440+W165*4)/1440</f>
        <v>0.891487125276399</v>
      </c>
      <c r="AA165" s="1" t="n">
        <f aca="false">8*W165</f>
        <v>997.039590043837</v>
      </c>
      <c r="AB165" s="1" t="n">
        <f aca="false">MOD(E165*1440+V165+4*$B$3-60*$B$4,1440)</f>
        <v>654.778334623903</v>
      </c>
      <c r="AC165" s="1" t="n">
        <f aca="false">IF(AB165/4&lt;0,AB165/4+180,AB165/4-180)</f>
        <v>-16.3054163440241</v>
      </c>
      <c r="AD165" s="1" t="n">
        <f aca="false">DEGREES(ACOS(SIN(RADIANS($B$2))*SIN(RADIANS(T165))+COS(RADIANS($B$2))*COS(RADIANS(T165))*COS(RADIANS(AC165))))</f>
        <v>31.0926063345486</v>
      </c>
      <c r="AE165" s="1" t="n">
        <f aca="false">90-AD165</f>
        <v>58.9073936654514</v>
      </c>
      <c r="AF165" s="1" t="n">
        <f aca="false">IF(AE165&gt;85,0,IF(AE165&gt;5,58.1/TAN(RADIANS(AE165))-0.07/POWER(TAN(RADIANS(AE165)),3)+0.000086/POWER(TAN(RADIANS(AE165)),5),IF(AE165&gt;-0.575,1735+AE165*(-518.2+AE165*(103.4+AE165*(-12.79+AE165*0.711))),-20.772/TAN(RADIANS(AE165)))))/3600</f>
        <v>0.00972849720215904</v>
      </c>
      <c r="AG165" s="1" t="n">
        <f aca="false">AE165+AF165</f>
        <v>58.9171221626536</v>
      </c>
      <c r="AH165" s="1" t="n">
        <f aca="false">IF(AC165&gt;0,MOD(DEGREES(ACOS(((SIN(RADIANS($B$2))*COS(RADIANS(AD165)))-SIN(RADIANS(T165)))/(COS(RADIANS($B$2))*SIN(RADIANS(AD165)))))+180,360),MOD(540-DEGREES(ACOS(((SIN(RADIANS($B$2))*COS(RADIANS(AD165)))-SIN(RADIANS(T165)))/(COS(RADIANS($B$2))*SIN(RADIANS(AD165))))),360))</f>
        <v>150.026071152787</v>
      </c>
    </row>
    <row r="166" customFormat="false" ht="15" hidden="false" customHeight="false" outlineLevel="0" collapsed="false">
      <c r="D166" s="5" t="n">
        <f aca="false">D165+1</f>
        <v>46187</v>
      </c>
      <c r="E166" s="6" t="n">
        <f aca="false">$B$5</f>
        <v>0.5</v>
      </c>
      <c r="F166" s="7" t="n">
        <f aca="false">D166+2415018.5+E166-$B$4/24</f>
        <v>2461205.95833333</v>
      </c>
      <c r="G166" s="8" t="n">
        <f aca="false">(F166-2451545)/36525</f>
        <v>0.264502623773675</v>
      </c>
      <c r="I166" s="1" t="n">
        <f aca="false">MOD(280.46646+G166*(36000.76983+G166*0.0003032),360)</f>
        <v>82.764559119536</v>
      </c>
      <c r="J166" s="1" t="n">
        <f aca="false">357.52911+G166*(35999.05029-0.0001537*G166)</f>
        <v>9879.37235431238</v>
      </c>
      <c r="K166" s="1" t="n">
        <f aca="false">0.016708634-G166*(0.000042037+0.0000001267*G166)</f>
        <v>0.0166975062390649</v>
      </c>
      <c r="L166" s="1" t="n">
        <f aca="false">SIN(RADIANS(J166))*(1.914602-G166*(0.004817+0.000014*G166))+SIN(RADIANS(2*J166))*(0.019993-0.000101*G166)+SIN(RADIANS(3*J166))*0.000289</f>
        <v>0.66114100374722</v>
      </c>
      <c r="M166" s="1" t="n">
        <f aca="false">I166+L166</f>
        <v>83.4257001232832</v>
      </c>
      <c r="N166" s="1" t="n">
        <f aca="false">J166+L166</f>
        <v>9880.03349531613</v>
      </c>
      <c r="O166" s="1" t="n">
        <f aca="false">(1.000001018*(1-K166*K166))/(1+K166*COS(RADIANS(N166)))</f>
        <v>1.01566186543411</v>
      </c>
      <c r="P166" s="1" t="n">
        <f aca="false">M166-0.00569-0.00478*SIN(RADIANS(125.04-1934.136*G166))</f>
        <v>83.4221462367926</v>
      </c>
      <c r="Q166" s="1" t="n">
        <f aca="false">23+(26+((21.448-G166*(46.815+G166*(0.00059-G166*0.001813))))/60)/60</f>
        <v>23.4358514727612</v>
      </c>
      <c r="R166" s="1" t="n">
        <f aca="false">Q166+0.00256*COS(RADIANS(125.04-1934.136*G166))</f>
        <v>23.4381416259206</v>
      </c>
      <c r="S166" s="1" t="n">
        <f aca="false">DEGREES(ATAN2(COS(RADIANS(P166)),COS(RADIANS(R166))*SIN(RADIANS(P166))))</f>
        <v>82.8364949697231</v>
      </c>
      <c r="T166" s="1" t="n">
        <f aca="false">DEGREES(ASIN(SIN(RADIANS(R166))*SIN(RADIANS(P166))))</f>
        <v>23.2747276128007</v>
      </c>
      <c r="U166" s="1" t="n">
        <f aca="false">TAN(RADIANS(R166/2))*TAN(RADIANS(R166/2))</f>
        <v>0.043030188409862</v>
      </c>
      <c r="V166" s="1" t="n">
        <f aca="false">4*DEGREES(U166*SIN(2*RADIANS(I166))-2*K166*SIN(RADIANS(J166))+4*K166*U166*SIN(RADIANS(J166))*COS(2*RADIANS(I166))-0.5*U166*U166*SIN(4*RADIANS(I166))-1.25*K166*K166*SIN(2*RADIANS(J166)))</f>
        <v>-0.301296234616623</v>
      </c>
      <c r="W166" s="1" t="n">
        <f aca="false">DEGREES(ACOS(COS(RADIANS(90.833))/(COS(RADIANS($B$2))*COS(RADIANS(T166)))-TAN(RADIANS($B$2))*TAN(RADIANS(T166))))</f>
        <v>124.723192448158</v>
      </c>
      <c r="X166" s="6" t="n">
        <f aca="false">(720-4*$B$3-V166+$B$4*60)/1440</f>
        <v>0.545439177940706</v>
      </c>
      <c r="Y166" s="6" t="n">
        <f aca="false">(X166*1440-W166*4)/1440</f>
        <v>0.198985865584712</v>
      </c>
      <c r="Z166" s="6" t="n">
        <f aca="false">(X166*1440+W166*4)/1440</f>
        <v>0.8918924902967</v>
      </c>
      <c r="AA166" s="1" t="n">
        <f aca="false">8*W166</f>
        <v>997.785539585263</v>
      </c>
      <c r="AB166" s="1" t="n">
        <f aca="false">MOD(E166*1440+V166+4*$B$3-60*$B$4,1440)</f>
        <v>654.567583765383</v>
      </c>
      <c r="AC166" s="1" t="n">
        <f aca="false">IF(AB166/4&lt;0,AB166/4+180,AB166/4-180)</f>
        <v>-16.3581040586542</v>
      </c>
      <c r="AD166" s="1" t="n">
        <f aca="false">DEGREES(ACOS(SIN(RADIANS($B$2))*SIN(RADIANS(T166))+COS(RADIANS($B$2))*COS(RADIANS(T166))*COS(RADIANS(AC166))))</f>
        <v>31.061143785301</v>
      </c>
      <c r="AE166" s="1" t="n">
        <f aca="false">90-AD166</f>
        <v>58.938856214699</v>
      </c>
      <c r="AF166" s="1" t="n">
        <f aca="false">IF(AE166&gt;85,0,IF(AE166&gt;5,58.1/TAN(RADIANS(AE166))-0.07/POWER(TAN(RADIANS(AE166)),3)+0.000086/POWER(TAN(RADIANS(AE166)),5),IF(AE166&gt;-0.575,1735+AE166*(-518.2+AE166*(103.4+AE166*(-12.79+AE166*0.711))),-20.772/TAN(RADIANS(AE166)))))/3600</f>
        <v>0.00971643171339064</v>
      </c>
      <c r="AG166" s="1" t="n">
        <f aca="false">AE166+AF166</f>
        <v>58.9485726464124</v>
      </c>
      <c r="AH166" s="1" t="n">
        <f aca="false">IF(AC166&gt;0,MOD(DEGREES(ACOS(((SIN(RADIANS($B$2))*COS(RADIANS(AD166)))-SIN(RADIANS(T166)))/(COS(RADIANS($B$2))*SIN(RADIANS(AD166)))))+180,360),MOD(540-DEGREES(ACOS(((SIN(RADIANS($B$2))*COS(RADIANS(AD166)))-SIN(RADIANS(T166)))/(COS(RADIANS($B$2))*SIN(RADIANS(AD166))))),360))</f>
        <v>149.904551237208</v>
      </c>
    </row>
    <row r="167" customFormat="false" ht="15" hidden="false" customHeight="false" outlineLevel="0" collapsed="false">
      <c r="D167" s="5" t="n">
        <f aca="false">D166+1</f>
        <v>46188</v>
      </c>
      <c r="E167" s="6" t="n">
        <f aca="false">$B$5</f>
        <v>0.5</v>
      </c>
      <c r="F167" s="7" t="n">
        <f aca="false">D167+2415018.5+E167-$B$4/24</f>
        <v>2461206.95833333</v>
      </c>
      <c r="G167" s="8" t="n">
        <f aca="false">(F167-2451545)/36525</f>
        <v>0.264530002281547</v>
      </c>
      <c r="I167" s="1" t="n">
        <f aca="false">MOD(280.46646+G167*(36000.76983+G167*0.0003032),360)</f>
        <v>83.7502064840919</v>
      </c>
      <c r="J167" s="1" t="n">
        <f aca="false">357.52911+G167*(35999.05029-0.0001537*G167)</f>
        <v>9880.35795459188</v>
      </c>
      <c r="K167" s="1" t="n">
        <f aca="false">0.016708634-G167*(0.000042037+0.0000001267*G167)</f>
        <v>0.0166975050863194</v>
      </c>
      <c r="L167" s="1" t="n">
        <f aca="false">SIN(RADIANS(J167))*(1.914602-G167*(0.004817+0.000014*G167))+SIN(RADIANS(2*J167))*(0.019993-0.000101*G167)+SIN(RADIANS(3*J167))*0.000289</f>
        <v>0.630756560555545</v>
      </c>
      <c r="M167" s="1" t="n">
        <f aca="false">I167+L167</f>
        <v>84.3809630446474</v>
      </c>
      <c r="N167" s="1" t="n">
        <f aca="false">J167+L167</f>
        <v>9880.98871115243</v>
      </c>
      <c r="O167" s="1" t="n">
        <f aca="false">(1.000001018*(1-K167*K167))/(1+K167*COS(RADIANS(N167)))</f>
        <v>1.01575770349038</v>
      </c>
      <c r="P167" s="1" t="n">
        <f aca="false">M167-0.00569-0.00478*SIN(RADIANS(125.04-1934.136*G167))</f>
        <v>84.377413109332</v>
      </c>
      <c r="Q167" s="1" t="n">
        <f aca="false">23+(26+((21.448-G167*(46.815+G167*(0.00059-G167*0.001813))))/60)/60</f>
        <v>23.435851116727</v>
      </c>
      <c r="R167" s="1" t="n">
        <f aca="false">Q167+0.00256*COS(RADIANS(125.04-1934.136*G167))</f>
        <v>23.4381402115786</v>
      </c>
      <c r="S167" s="1" t="n">
        <f aca="false">DEGREES(ATAN2(COS(RADIANS(P167)),COS(RADIANS(R167))*SIN(RADIANS(P167))))</f>
        <v>83.875459587607</v>
      </c>
      <c r="T167" s="1" t="n">
        <f aca="false">DEGREES(ASIN(SIN(RADIANS(R167))*SIN(RADIANS(P167))))</f>
        <v>23.3186881583314</v>
      </c>
      <c r="U167" s="1" t="n">
        <f aca="false">TAN(RADIANS(R167/2))*TAN(RADIANS(R167/2))</f>
        <v>0.0430301830689512</v>
      </c>
      <c r="V167" s="1" t="n">
        <f aca="false">4*DEGREES(U167*SIN(2*RADIANS(I167))-2*K167*SIN(RADIANS(J167))+4*K167*U167*SIN(RADIANS(J167))*COS(2*RADIANS(I167))-0.5*U167*U167*SIN(4*RADIANS(I167))-1.25*K167*K167*SIN(2*RADIANS(J167)))</f>
        <v>-0.514199690627964</v>
      </c>
      <c r="W167" s="1" t="n">
        <f aca="false">DEGREES(ACOS(COS(RADIANS(90.833))/(COS(RADIANS($B$2))*COS(RADIANS(T167)))-TAN(RADIANS($B$2))*TAN(RADIANS(T167))))</f>
        <v>124.804018330749</v>
      </c>
      <c r="X167" s="6" t="n">
        <f aca="false">(720-4*$B$3-V167+$B$4*60)/1440</f>
        <v>0.545587027562936</v>
      </c>
      <c r="Y167" s="6" t="n">
        <f aca="false">(X167*1440-W167*4)/1440</f>
        <v>0.198909198866412</v>
      </c>
      <c r="Z167" s="6" t="n">
        <f aca="false">(X167*1440+W167*4)/1440</f>
        <v>0.89226485625946</v>
      </c>
      <c r="AA167" s="1" t="n">
        <f aca="false">8*W167</f>
        <v>998.43214664599</v>
      </c>
      <c r="AB167" s="1" t="n">
        <f aca="false">MOD(E167*1440+V167+4*$B$3-60*$B$4,1440)</f>
        <v>654.354680309372</v>
      </c>
      <c r="AC167" s="1" t="n">
        <f aca="false">IF(AB167/4&lt;0,AB167/4+180,AB167/4-180)</f>
        <v>-16.411329922657</v>
      </c>
      <c r="AD167" s="1" t="n">
        <f aca="false">DEGREES(ACOS(SIN(RADIANS($B$2))*SIN(RADIANS(T167))+COS(RADIANS($B$2))*COS(RADIANS(T167))*COS(RADIANS(AC167))))</f>
        <v>31.036370981396</v>
      </c>
      <c r="AE167" s="1" t="n">
        <f aca="false">90-AD167</f>
        <v>58.963629018604</v>
      </c>
      <c r="AF167" s="1" t="n">
        <f aca="false">IF(AE167&gt;85,0,IF(AE167&gt;5,58.1/TAN(RADIANS(AE167))-0.07/POWER(TAN(RADIANS(AE167)),3)+0.000086/POWER(TAN(RADIANS(AE167)),5),IF(AE167&gt;-0.575,1735+AE167*(-518.2+AE167*(103.4+AE167*(-12.79+AE167*0.711))),-20.772/TAN(RADIANS(AE167)))))/3600</f>
        <v>0.00970693724452002</v>
      </c>
      <c r="AG167" s="1" t="n">
        <f aca="false">AE167+AF167</f>
        <v>58.9733359558485</v>
      </c>
      <c r="AH167" s="1" t="n">
        <f aca="false">IF(AC167&gt;0,MOD(DEGREES(ACOS(((SIN(RADIANS($B$2))*COS(RADIANS(AD167)))-SIN(RADIANS(T167)))/(COS(RADIANS($B$2))*SIN(RADIANS(AD167)))))+180,360),MOD(540-DEGREES(ACOS(((SIN(RADIANS($B$2))*COS(RADIANS(AD167)))-SIN(RADIANS(T167)))/(COS(RADIANS($B$2))*SIN(RADIANS(AD167))))),360))</f>
        <v>149.786476320211</v>
      </c>
    </row>
    <row r="168" customFormat="false" ht="15" hidden="false" customHeight="false" outlineLevel="0" collapsed="false">
      <c r="D168" s="5" t="n">
        <f aca="false">D167+1</f>
        <v>46189</v>
      </c>
      <c r="E168" s="6" t="n">
        <f aca="false">$B$5</f>
        <v>0.5</v>
      </c>
      <c r="F168" s="7" t="n">
        <f aca="false">D168+2415018.5+E168-$B$4/24</f>
        <v>2461207.95833333</v>
      </c>
      <c r="G168" s="8" t="n">
        <f aca="false">(F168-2451545)/36525</f>
        <v>0.264557380789418</v>
      </c>
      <c r="I168" s="1" t="n">
        <f aca="false">MOD(280.46646+G168*(36000.76983+G168*0.0003032),360)</f>
        <v>84.7358538486478</v>
      </c>
      <c r="J168" s="1" t="n">
        <f aca="false">357.52911+G168*(35999.05029-0.0001537*G168)</f>
        <v>9881.34355487138</v>
      </c>
      <c r="K168" s="1" t="n">
        <f aca="false">0.016708634-G168*(0.000042037+0.0000001267*G168)</f>
        <v>0.0166975039335738</v>
      </c>
      <c r="L168" s="1" t="n">
        <f aca="false">SIN(RADIANS(J168))*(1.914602-G168*(0.004817+0.000014*G168))+SIN(RADIANS(2*J168))*(0.019993-0.000101*G168)+SIN(RADIANS(3*J168))*0.000289</f>
        <v>0.600196115696994</v>
      </c>
      <c r="M168" s="1" t="n">
        <f aca="false">I168+L168</f>
        <v>85.3360499643448</v>
      </c>
      <c r="N168" s="1" t="n">
        <f aca="false">J168+L168</f>
        <v>9881.94375098707</v>
      </c>
      <c r="O168" s="1" t="n">
        <f aca="false">(1.000001018*(1-K168*K168))/(1+K168*COS(RADIANS(N168)))</f>
        <v>1.01584901401889</v>
      </c>
      <c r="P168" s="1" t="n">
        <f aca="false">M168-0.00569-0.00478*SIN(RADIANS(125.04-1934.136*G168))</f>
        <v>85.3325039783766</v>
      </c>
      <c r="Q168" s="1" t="n">
        <f aca="false">23+(26+((21.448-G168*(46.815+G168*(0.00059-G168*0.001813))))/60)/60</f>
        <v>23.4358507606929</v>
      </c>
      <c r="R168" s="1" t="n">
        <f aca="false">Q168+0.00256*COS(RADIANS(125.04-1934.136*G168))</f>
        <v>23.4381387952812</v>
      </c>
      <c r="S168" s="1" t="n">
        <f aca="false">DEGREES(ATAN2(COS(RADIANS(P168)),COS(RADIANS(R168))*SIN(RADIANS(P168))))</f>
        <v>84.9148664399021</v>
      </c>
      <c r="T168" s="1" t="n">
        <f aca="false">DEGREES(ASIN(SIN(RADIANS(R168))*SIN(RADIANS(P168))))</f>
        <v>23.3557898032119</v>
      </c>
      <c r="U168" s="1" t="n">
        <f aca="false">TAN(RADIANS(R168/2))*TAN(RADIANS(R168/2))</f>
        <v>0.0430301777206571</v>
      </c>
      <c r="V168" s="1" t="n">
        <f aca="false">4*DEGREES(U168*SIN(2*RADIANS(I168))-2*K168*SIN(RADIANS(J168))+4*K168*U168*SIN(RADIANS(J168))*COS(2*RADIANS(I168))-0.5*U168*U168*SIN(4*RADIANS(I168))-1.25*K168*K168*SIN(2*RADIANS(J168)))</f>
        <v>-0.728873763780915</v>
      </c>
      <c r="W168" s="1" t="n">
        <f aca="false">DEGREES(ACOS(COS(RADIANS(90.833))/(COS(RADIANS($B$2))*COS(RADIANS(T168)))-TAN(RADIANS($B$2))*TAN(RADIANS(T168))))</f>
        <v>124.87233763353</v>
      </c>
      <c r="X168" s="6" t="n">
        <f aca="false">(720-4*$B$3-V168+$B$4*60)/1440</f>
        <v>0.545736106780403</v>
      </c>
      <c r="Y168" s="6" t="n">
        <f aca="false">(X168*1440-W168*4)/1440</f>
        <v>0.198868502242819</v>
      </c>
      <c r="Z168" s="6" t="n">
        <f aca="false">(X168*1440+W168*4)/1440</f>
        <v>0.892603711317988</v>
      </c>
      <c r="AA168" s="1" t="n">
        <f aca="false">8*W168</f>
        <v>998.978701068244</v>
      </c>
      <c r="AB168" s="1" t="n">
        <f aca="false">MOD(E168*1440+V168+4*$B$3-60*$B$4,1440)</f>
        <v>654.140006236219</v>
      </c>
      <c r="AC168" s="1" t="n">
        <f aca="false">IF(AB168/4&lt;0,AB168/4+180,AB168/4-180)</f>
        <v>-16.4649984409452</v>
      </c>
      <c r="AD168" s="1" t="n">
        <f aca="false">DEGREES(ACOS(SIN(RADIANS($B$2))*SIN(RADIANS(T168))+COS(RADIANS($B$2))*COS(RADIANS(T168))*COS(RADIANS(AC168))))</f>
        <v>31.0182639869569</v>
      </c>
      <c r="AE168" s="1" t="n">
        <f aca="false">90-AD168</f>
        <v>58.9817360130431</v>
      </c>
      <c r="AF168" s="1" t="n">
        <f aca="false">IF(AE168&gt;85,0,IF(AE168&gt;5,58.1/TAN(RADIANS(AE168))-0.07/POWER(TAN(RADIANS(AE168)),3)+0.000086/POWER(TAN(RADIANS(AE168)),5),IF(AE168&gt;-0.575,1735+AE168*(-518.2+AE168*(103.4+AE168*(-12.79+AE168*0.711))),-20.772/TAN(RADIANS(AE168)))))/3600</f>
        <v>0.00970000063500965</v>
      </c>
      <c r="AG168" s="1" t="n">
        <f aca="false">AE168+AF168</f>
        <v>58.9914360136781</v>
      </c>
      <c r="AH168" s="1" t="n">
        <f aca="false">IF(AC168&gt;0,MOD(DEGREES(ACOS(((SIN(RADIANS($B$2))*COS(RADIANS(AD168)))-SIN(RADIANS(T168)))/(COS(RADIANS($B$2))*SIN(RADIANS(AD168)))))+180,360),MOD(540-DEGREES(ACOS(((SIN(RADIANS($B$2))*COS(RADIANS(AD168)))-SIN(RADIANS(T168)))/(COS(RADIANS($B$2))*SIN(RADIANS(AD168))))),360))</f>
        <v>149.672078672397</v>
      </c>
    </row>
    <row r="169" customFormat="false" ht="15" hidden="false" customHeight="false" outlineLevel="0" collapsed="false">
      <c r="D169" s="5" t="n">
        <f aca="false">D168+1</f>
        <v>46190</v>
      </c>
      <c r="E169" s="6" t="n">
        <f aca="false">$B$5</f>
        <v>0.5</v>
      </c>
      <c r="F169" s="7" t="n">
        <f aca="false">D169+2415018.5+E169-$B$4/24</f>
        <v>2461208.95833333</v>
      </c>
      <c r="G169" s="8" t="n">
        <f aca="false">(F169-2451545)/36525</f>
        <v>0.264584759297289</v>
      </c>
      <c r="I169" s="1" t="n">
        <f aca="false">MOD(280.46646+G169*(36000.76983+G169*0.0003032),360)</f>
        <v>85.7215012132037</v>
      </c>
      <c r="J169" s="1" t="n">
        <f aca="false">357.52911+G169*(35999.05029-0.0001537*G169)</f>
        <v>9882.32915515087</v>
      </c>
      <c r="K169" s="1" t="n">
        <f aca="false">0.016708634-G169*(0.000042037+0.0000001267*G169)</f>
        <v>0.0166975027808279</v>
      </c>
      <c r="L169" s="1" t="n">
        <f aca="false">SIN(RADIANS(J169))*(1.914602-G169*(0.004817+0.000014*G169))+SIN(RADIANS(2*J169))*(0.019993-0.000101*G169)+SIN(RADIANS(3*J169))*0.000289</f>
        <v>0.569468252552667</v>
      </c>
      <c r="M169" s="1" t="n">
        <f aca="false">I169+L169</f>
        <v>86.2909694657564</v>
      </c>
      <c r="N169" s="1" t="n">
        <f aca="false">J169+L169</f>
        <v>9882.89862340343</v>
      </c>
      <c r="O169" s="1" t="n">
        <f aca="false">(1.000001018*(1-K169*K169))/(1+K169*COS(RADIANS(N169)))</f>
        <v>1.01593577246723</v>
      </c>
      <c r="P169" s="1" t="n">
        <f aca="false">M169-0.00569-0.00478*SIN(RADIANS(125.04-1934.136*G169))</f>
        <v>86.287427427304</v>
      </c>
      <c r="Q169" s="1" t="n">
        <f aca="false">23+(26+((21.448-G169*(46.815+G169*(0.00059-G169*0.001813))))/60)/60</f>
        <v>23.4358504046587</v>
      </c>
      <c r="R169" s="1" t="n">
        <f aca="false">Q169+0.00256*COS(RADIANS(125.04-1934.136*G169))</f>
        <v>23.4381373770294</v>
      </c>
      <c r="S169" s="1" t="n">
        <f aca="false">DEGREES(ATAN2(COS(RADIANS(P169)),COS(RADIANS(R169))*SIN(RADIANS(P169))))</f>
        <v>85.9546185653071</v>
      </c>
      <c r="T169" s="1" t="n">
        <f aca="false">DEGREES(ASIN(SIN(RADIANS(R169))*SIN(RADIANS(P169))))</f>
        <v>23.3860205401398</v>
      </c>
      <c r="U169" s="1" t="n">
        <f aca="false">TAN(RADIANS(R169/2))*TAN(RADIANS(R169/2))</f>
        <v>0.0430301723649832</v>
      </c>
      <c r="V169" s="1" t="n">
        <f aca="false">4*DEGREES(U169*SIN(2*RADIANS(I169))-2*K169*SIN(RADIANS(J169))+4*K169*U169*SIN(RADIANS(J169))*COS(2*RADIANS(I169))-0.5*U169*U169*SIN(4*RADIANS(I169))-1.25*K169*K169*SIN(2*RADIANS(J169)))</f>
        <v>-0.944932875222022</v>
      </c>
      <c r="W169" s="1" t="n">
        <f aca="false">DEGREES(ACOS(COS(RADIANS(90.833))/(COS(RADIANS($B$2))*COS(RADIANS(T169)))-TAN(RADIANS($B$2))*TAN(RADIANS(T169))))</f>
        <v>124.928075620435</v>
      </c>
      <c r="X169" s="6" t="n">
        <f aca="false">(720-4*$B$3-V169+$B$4*60)/1440</f>
        <v>0.545886147830015</v>
      </c>
      <c r="Y169" s="6" t="n">
        <f aca="false">(X169*1440-W169*4)/1440</f>
        <v>0.198863715551029</v>
      </c>
      <c r="Z169" s="6" t="n">
        <f aca="false">(X169*1440+W169*4)/1440</f>
        <v>0.892908580109001</v>
      </c>
      <c r="AA169" s="1" t="n">
        <f aca="false">8*W169</f>
        <v>999.42460496348</v>
      </c>
      <c r="AB169" s="1" t="n">
        <f aca="false">MOD(E169*1440+V169+4*$B$3-60*$B$4,1440)</f>
        <v>653.923947124778</v>
      </c>
      <c r="AC169" s="1" t="n">
        <f aca="false">IF(AB169/4&lt;0,AB169/4+180,AB169/4-180)</f>
        <v>-16.5190132188055</v>
      </c>
      <c r="AD169" s="1" t="n">
        <f aca="false">DEGREES(ACOS(SIN(RADIANS($B$2))*SIN(RADIANS(T169))+COS(RADIANS($B$2))*COS(RADIANS(T169))*COS(RADIANS(AC169))))</f>
        <v>31.0067958820904</v>
      </c>
      <c r="AE169" s="1" t="n">
        <f aca="false">90-AD169</f>
        <v>58.9932041179096</v>
      </c>
      <c r="AF169" s="1" t="n">
        <f aca="false">IF(AE169&gt;85,0,IF(AE169&gt;5,58.1/TAN(RADIANS(AE169))-0.07/POWER(TAN(RADIANS(AE169)),3)+0.000086/POWER(TAN(RADIANS(AE169)),5),IF(AE169&gt;-0.575,1735+AE169*(-518.2+AE169*(103.4+AE169*(-12.79+AE169*0.711))),-20.772/TAN(RADIANS(AE169)))))/3600</f>
        <v>0.00969560867487994</v>
      </c>
      <c r="AG169" s="1" t="n">
        <f aca="false">AE169+AF169</f>
        <v>59.0028997265845</v>
      </c>
      <c r="AH169" s="1" t="n">
        <f aca="false">IF(AC169&gt;0,MOD(DEGREES(ACOS(((SIN(RADIANS($B$2))*COS(RADIANS(AD169)))-SIN(RADIANS(T169)))/(COS(RADIANS($B$2))*SIN(RADIANS(AD169)))))+180,360),MOD(540-DEGREES(ACOS(((SIN(RADIANS($B$2))*COS(RADIANS(AD169)))-SIN(RADIANS(T169)))/(COS(RADIANS($B$2))*SIN(RADIANS(AD169))))),360))</f>
        <v>149.561585934125</v>
      </c>
    </row>
    <row r="170" customFormat="false" ht="15" hidden="false" customHeight="false" outlineLevel="0" collapsed="false">
      <c r="D170" s="5" t="n">
        <f aca="false">D169+1</f>
        <v>46191</v>
      </c>
      <c r="E170" s="6" t="n">
        <f aca="false">$B$5</f>
        <v>0.5</v>
      </c>
      <c r="F170" s="7" t="n">
        <f aca="false">D170+2415018.5+E170-$B$4/24</f>
        <v>2461209.95833333</v>
      </c>
      <c r="G170" s="8" t="n">
        <f aca="false">(F170-2451545)/36525</f>
        <v>0.264612137805161</v>
      </c>
      <c r="I170" s="1" t="n">
        <f aca="false">MOD(280.46646+G170*(36000.76983+G170*0.0003032),360)</f>
        <v>86.7071485777615</v>
      </c>
      <c r="J170" s="1" t="n">
        <f aca="false">357.52911+G170*(35999.05029-0.0001537*G170)</f>
        <v>9883.31475543037</v>
      </c>
      <c r="K170" s="1" t="n">
        <f aca="false">0.016708634-G170*(0.000042037+0.0000001267*G170)</f>
        <v>0.0166975016280819</v>
      </c>
      <c r="L170" s="1" t="n">
        <f aca="false">SIN(RADIANS(J170))*(1.914602-G170*(0.004817+0.000014*G170))+SIN(RADIANS(2*J170))*(0.019993-0.000101*G170)+SIN(RADIANS(3*J170))*0.000289</f>
        <v>0.538581592836992</v>
      </c>
      <c r="M170" s="1" t="n">
        <f aca="false">I170+L170</f>
        <v>87.2457301705985</v>
      </c>
      <c r="N170" s="1" t="n">
        <f aca="false">J170+L170</f>
        <v>9883.85333702321</v>
      </c>
      <c r="O170" s="1" t="n">
        <f aca="false">(1.000001018*(1-K170*K170))/(1+K170*COS(RADIANS(N170)))</f>
        <v>1.01601795551952</v>
      </c>
      <c r="P170" s="1" t="n">
        <f aca="false">M170-0.00569-0.00478*SIN(RADIANS(125.04-1934.136*G170))</f>
        <v>87.2421920778271</v>
      </c>
      <c r="Q170" s="1" t="n">
        <f aca="false">23+(26+((21.448-G170*(46.815+G170*(0.00059-G170*0.001813))))/60)/60</f>
        <v>23.4358500486246</v>
      </c>
      <c r="R170" s="1" t="n">
        <f aca="false">Q170+0.00256*COS(RADIANS(125.04-1934.136*G170))</f>
        <v>23.4381359568242</v>
      </c>
      <c r="S170" s="1" t="n">
        <f aca="false">DEGREES(ATAN2(COS(RADIANS(P170)),COS(RADIANS(R170))*SIN(RADIANS(P170))))</f>
        <v>86.9946182644071</v>
      </c>
      <c r="T170" s="1" t="n">
        <f aca="false">DEGREES(ASIN(SIN(RADIANS(R170))*SIN(RADIANS(P170))))</f>
        <v>23.4093710762008</v>
      </c>
      <c r="U170" s="1" t="n">
        <f aca="false">TAN(RADIANS(R170/2))*TAN(RADIANS(R170/2))</f>
        <v>0.0430301670019328</v>
      </c>
      <c r="V170" s="1" t="n">
        <f aca="false">4*DEGREES(U170*SIN(2*RADIANS(I170))-2*K170*SIN(RADIANS(J170))+4*K170*U170*SIN(RADIANS(J170))*COS(2*RADIANS(I170))-0.5*U170*U170*SIN(4*RADIANS(I170))-1.25*K170*K170*SIN(2*RADIANS(J170)))</f>
        <v>-1.16198850329363</v>
      </c>
      <c r="W170" s="1" t="n">
        <f aca="false">DEGREES(ACOS(COS(RADIANS(90.833))/(COS(RADIANS($B$2))*COS(RADIANS(T170)))-TAN(RADIANS($B$2))*TAN(RADIANS(T170))))</f>
        <v>124.97117192044</v>
      </c>
      <c r="X170" s="6" t="n">
        <f aca="false">(720-4*$B$3-V170+$B$4*60)/1440</f>
        <v>0.546036880905065</v>
      </c>
      <c r="Y170" s="6" t="n">
        <f aca="false">(X170*1440-W170*4)/1440</f>
        <v>0.19889473668162</v>
      </c>
      <c r="Z170" s="6" t="n">
        <f aca="false">(X170*1440+W170*4)/1440</f>
        <v>0.893179025128511</v>
      </c>
      <c r="AA170" s="1" t="n">
        <f aca="false">8*W170</f>
        <v>999.769375363523</v>
      </c>
      <c r="AB170" s="1" t="n">
        <f aca="false">MOD(E170*1440+V170+4*$B$3-60*$B$4,1440)</f>
        <v>653.706891496706</v>
      </c>
      <c r="AC170" s="1" t="n">
        <f aca="false">IF(AB170/4&lt;0,AB170/4+180,AB170/4-180)</f>
        <v>-16.5732771258234</v>
      </c>
      <c r="AD170" s="1" t="n">
        <f aca="false">DEGREES(ACOS(SIN(RADIANS($B$2))*SIN(RADIANS(T170))+COS(RADIANS($B$2))*COS(RADIANS(T170))*COS(RADIANS(AC170))))</f>
        <v>31.0019368569262</v>
      </c>
      <c r="AE170" s="1" t="n">
        <f aca="false">90-AD170</f>
        <v>58.9980631430738</v>
      </c>
      <c r="AF170" s="1" t="n">
        <f aca="false">IF(AE170&gt;85,0,IF(AE170&gt;5,58.1/TAN(RADIANS(AE170))-0.07/POWER(TAN(RADIANS(AE170)),3)+0.000086/POWER(TAN(RADIANS(AE170)),5),IF(AE170&gt;-0.575,1735+AE170*(-518.2+AE170*(103.4+AE170*(-12.79+AE170*0.711))),-20.772/TAN(RADIANS(AE170)))))/3600</f>
        <v>0.00969374812267981</v>
      </c>
      <c r="AG170" s="1" t="n">
        <f aca="false">AE170+AF170</f>
        <v>59.0077568911965</v>
      </c>
      <c r="AH170" s="1" t="n">
        <f aca="false">IF(AC170&gt;0,MOD(DEGREES(ACOS(((SIN(RADIANS($B$2))*COS(RADIANS(AD170)))-SIN(RADIANS(T170)))/(COS(RADIANS($B$2))*SIN(RADIANS(AD170)))))+180,360),MOD(540-DEGREES(ACOS(((SIN(RADIANS($B$2))*COS(RADIANS(AD170)))-SIN(RADIANS(T170)))/(COS(RADIANS($B$2))*SIN(RADIANS(AD170))))),360))</f>
        <v>149.455220445995</v>
      </c>
    </row>
    <row r="171" customFormat="false" ht="15" hidden="false" customHeight="false" outlineLevel="0" collapsed="false">
      <c r="D171" s="5" t="n">
        <f aca="false">D170+1</f>
        <v>46192</v>
      </c>
      <c r="E171" s="6" t="n">
        <f aca="false">$B$5</f>
        <v>0.5</v>
      </c>
      <c r="F171" s="7" t="n">
        <f aca="false">D171+2415018.5+E171-$B$4/24</f>
        <v>2461210.95833333</v>
      </c>
      <c r="G171" s="8" t="n">
        <f aca="false">(F171-2451545)/36525</f>
        <v>0.264639516313032</v>
      </c>
      <c r="I171" s="1" t="n">
        <f aca="false">MOD(280.46646+G171*(36000.76983+G171*0.0003032),360)</f>
        <v>87.6927959423192</v>
      </c>
      <c r="J171" s="1" t="n">
        <f aca="false">357.52911+G171*(35999.05029-0.0001537*G171)</f>
        <v>9884.30035570987</v>
      </c>
      <c r="K171" s="1" t="n">
        <f aca="false">0.016708634-G171*(0.000042037+0.0000001267*G171)</f>
        <v>0.0166975004753356</v>
      </c>
      <c r="L171" s="1" t="n">
        <f aca="false">SIN(RADIANS(J171))*(1.914602-G171*(0.004817+0.000014*G171))+SIN(RADIANS(2*J171))*(0.019993-0.000101*G171)+SIN(RADIANS(3*J171))*0.000289</f>
        <v>0.507544794573257</v>
      </c>
      <c r="M171" s="1" t="n">
        <f aca="false">I171+L171</f>
        <v>88.2003407368925</v>
      </c>
      <c r="N171" s="1" t="n">
        <f aca="false">J171+L171</f>
        <v>9884.80790050444</v>
      </c>
      <c r="O171" s="1" t="n">
        <f aca="false">(1.000001018*(1-K171*K171))/(1+K171*COS(RADIANS(N171)))</f>
        <v>1.01609554110076</v>
      </c>
      <c r="P171" s="1" t="n">
        <f aca="false">M171-0.00569-0.00478*SIN(RADIANS(125.04-1934.136*G171))</f>
        <v>88.196806587964</v>
      </c>
      <c r="Q171" s="1" t="n">
        <f aca="false">23+(26+((21.448-G171*(46.815+G171*(0.00059-G171*0.001813))))/60)/60</f>
        <v>23.4358496925904</v>
      </c>
      <c r="R171" s="1" t="n">
        <f aca="false">Q171+0.00256*COS(RADIANS(125.04-1934.136*G171))</f>
        <v>23.4381345346663</v>
      </c>
      <c r="S171" s="1" t="n">
        <f aca="false">DEGREES(ATAN2(COS(RADIANS(P171)),COS(RADIANS(R171))*SIN(RADIANS(P171))))</f>
        <v>88.0347672720739</v>
      </c>
      <c r="T171" s="1" t="n">
        <f aca="false">DEGREES(ASIN(SIN(RADIANS(R171))*SIN(RADIANS(P171))))</f>
        <v>23.4258348442959</v>
      </c>
      <c r="U171" s="1" t="n">
        <f aca="false">TAN(RADIANS(R171/2))*TAN(RADIANS(R171/2))</f>
        <v>0.0430301616315093</v>
      </c>
      <c r="V171" s="1" t="n">
        <f aca="false">4*DEGREES(U171*SIN(2*RADIANS(I171))-2*K171*SIN(RADIANS(J171))+4*K171*U171*SIN(RADIANS(J171))*COS(2*RADIANS(I171))-0.5*U171*U171*SIN(4*RADIANS(I171))-1.25*K171*K171*SIN(2*RADIANS(J171)))</f>
        <v>-1.37964984728416</v>
      </c>
      <c r="W171" s="1" t="n">
        <f aca="false">DEGREES(ACOS(COS(RADIANS(90.833))/(COS(RADIANS($B$2))*COS(RADIANS(T171)))-TAN(RADIANS($B$2))*TAN(RADIANS(T171))))</f>
        <v>125.00158079752</v>
      </c>
      <c r="X171" s="6" t="n">
        <f aca="false">(720-4*$B$3-V171+$B$4*60)/1440</f>
        <v>0.54618803461617</v>
      </c>
      <c r="Y171" s="6" t="n">
        <f aca="false">(X171*1440-W171*4)/1440</f>
        <v>0.198961421289725</v>
      </c>
      <c r="Z171" s="6" t="n">
        <f aca="false">(X171*1440+W171*4)/1440</f>
        <v>0.893414647942615</v>
      </c>
      <c r="AA171" s="1" t="n">
        <f aca="false">8*W171</f>
        <v>1000.01264638016</v>
      </c>
      <c r="AB171" s="1" t="n">
        <f aca="false">MOD(E171*1440+V171+4*$B$3-60*$B$4,1440)</f>
        <v>653.489230152716</v>
      </c>
      <c r="AC171" s="1" t="n">
        <f aca="false">IF(AB171/4&lt;0,AB171/4+180,AB171/4-180)</f>
        <v>-16.6276924618211</v>
      </c>
      <c r="AD171" s="1" t="n">
        <f aca="false">DEGREES(ACOS(SIN(RADIANS($B$2))*SIN(RADIANS(T171))+COS(RADIANS($B$2))*COS(RADIANS(T171))*COS(RADIANS(AC171))))</f>
        <v>31.0036543118381</v>
      </c>
      <c r="AE171" s="1" t="n">
        <f aca="false">90-AD171</f>
        <v>58.9963456881619</v>
      </c>
      <c r="AF171" s="1" t="n">
        <f aca="false">IF(AE171&gt;85,0,IF(AE171&gt;5,58.1/TAN(RADIANS(AE171))-0.07/POWER(TAN(RADIANS(AE171)),3)+0.000086/POWER(TAN(RADIANS(AE171)),5),IF(AE171&gt;-0.575,1735+AE171*(-518.2+AE171*(103.4+AE171*(-12.79+AE171*0.711))),-20.772/TAN(RADIANS(AE171)))))/3600</f>
        <v>0.00969440572572433</v>
      </c>
      <c r="AG171" s="1" t="n">
        <f aca="false">AE171+AF171</f>
        <v>59.0060400938876</v>
      </c>
      <c r="AH171" s="1" t="n">
        <f aca="false">IF(AC171&gt;0,MOD(DEGREES(ACOS(((SIN(RADIANS($B$2))*COS(RADIANS(AD171)))-SIN(RADIANS(T171)))/(COS(RADIANS($B$2))*SIN(RADIANS(AD171)))))+180,360),MOD(540-DEGREES(ACOS(((SIN(RADIANS($B$2))*COS(RADIANS(AD171)))-SIN(RADIANS(T171)))/(COS(RADIANS($B$2))*SIN(RADIANS(AD171))))),360))</f>
        <v>149.353198604822</v>
      </c>
    </row>
    <row r="172" customFormat="false" ht="15" hidden="false" customHeight="false" outlineLevel="0" collapsed="false">
      <c r="D172" s="5" t="n">
        <f aca="false">D171+1</f>
        <v>46193</v>
      </c>
      <c r="E172" s="6" t="n">
        <f aca="false">$B$5</f>
        <v>0.5</v>
      </c>
      <c r="F172" s="7" t="n">
        <f aca="false">D172+2415018.5+E172-$B$4/24</f>
        <v>2461211.95833333</v>
      </c>
      <c r="G172" s="8" t="n">
        <f aca="false">(F172-2451545)/36525</f>
        <v>0.264666894820903</v>
      </c>
      <c r="I172" s="1" t="n">
        <f aca="false">MOD(280.46646+G172*(36000.76983+G172*0.0003032),360)</f>
        <v>88.6784433068769</v>
      </c>
      <c r="J172" s="1" t="n">
        <f aca="false">357.52911+G172*(35999.05029-0.0001537*G172)</f>
        <v>9885.28595598937</v>
      </c>
      <c r="K172" s="1" t="n">
        <f aca="false">0.016708634-G172*(0.000042037+0.0000001267*G172)</f>
        <v>0.0166974993225892</v>
      </c>
      <c r="L172" s="1" t="n">
        <f aca="false">SIN(RADIANS(J172))*(1.914602-G172*(0.004817+0.000014*G172))+SIN(RADIANS(2*J172))*(0.019993-0.000101*G172)+SIN(RADIANS(3*J172))*0.000289</f>
        <v>0.476366550068994</v>
      </c>
      <c r="M172" s="1" t="n">
        <f aca="false">I172+L172</f>
        <v>89.1548098569459</v>
      </c>
      <c r="N172" s="1" t="n">
        <f aca="false">J172+L172</f>
        <v>9885.76232253944</v>
      </c>
      <c r="O172" s="1" t="n">
        <f aca="false">(1.000001018*(1-K172*K172))/(1+K172*COS(RADIANS(N172)))</f>
        <v>1.01616850838092</v>
      </c>
      <c r="P172" s="1" t="n">
        <f aca="false">M172-0.00569-0.00478*SIN(RADIANS(125.04-1934.136*G172))</f>
        <v>89.151279650019</v>
      </c>
      <c r="Q172" s="1" t="n">
        <f aca="false">23+(26+((21.448-G172*(46.815+G172*(0.00059-G172*0.001813))))/60)/60</f>
        <v>23.4358493365562</v>
      </c>
      <c r="R172" s="1" t="n">
        <f aca="false">Q172+0.00256*COS(RADIANS(125.04-1934.136*G172))</f>
        <v>23.4381331105568</v>
      </c>
      <c r="S172" s="1" t="n">
        <f aca="false">DEGREES(ATAN2(COS(RADIANS(P172)),COS(RADIANS(R172))*SIN(RADIANS(P172))))</f>
        <v>89.0749669315952</v>
      </c>
      <c r="T172" s="1" t="n">
        <f aca="false">DEGREES(ASIN(SIN(RADIANS(R172))*SIN(RADIANS(P172))))</f>
        <v>23.4354080108989</v>
      </c>
      <c r="U172" s="1" t="n">
        <f aca="false">TAN(RADIANS(R172/2))*TAN(RADIANS(R172/2))</f>
        <v>0.0430301562537162</v>
      </c>
      <c r="V172" s="1" t="n">
        <f aca="false">4*DEGREES(U172*SIN(2*RADIANS(I172))-2*K172*SIN(RADIANS(J172))+4*K172*U172*SIN(RADIANS(J172))*COS(2*RADIANS(I172))-0.5*U172*U172*SIN(4*RADIANS(I172))-1.25*K172*K172*SIN(2*RADIANS(J172)))</f>
        <v>-1.59752449750295</v>
      </c>
      <c r="W172" s="1" t="n">
        <f aca="false">DEGREES(ACOS(COS(RADIANS(90.833))/(COS(RADIANS($B$2))*COS(RADIANS(T172)))-TAN(RADIANS($B$2))*TAN(RADIANS(T172))))</f>
        <v>125.019271356574</v>
      </c>
      <c r="X172" s="6" t="n">
        <f aca="false">(720-4*$B$3-V172+$B$4*60)/1440</f>
        <v>0.546339336456599</v>
      </c>
      <c r="Y172" s="6" t="n">
        <f aca="false">(X172*1440-W172*4)/1440</f>
        <v>0.199063582688338</v>
      </c>
      <c r="Z172" s="6" t="n">
        <f aca="false">(X172*1440+W172*4)/1440</f>
        <v>0.893615090224861</v>
      </c>
      <c r="AA172" s="1" t="n">
        <f aca="false">8*W172</f>
        <v>1000.15417085259</v>
      </c>
      <c r="AB172" s="1" t="n">
        <f aca="false">MOD(E172*1440+V172+4*$B$3-60*$B$4,1440)</f>
        <v>653.271355502497</v>
      </c>
      <c r="AC172" s="1" t="n">
        <f aca="false">IF(AB172/4&lt;0,AB172/4+180,AB172/4-180)</f>
        <v>-16.6821611243757</v>
      </c>
      <c r="AD172" s="1" t="n">
        <f aca="false">DEGREES(ACOS(SIN(RADIANS($B$2))*SIN(RADIANS(T172))+COS(RADIANS($B$2))*COS(RADIANS(T172))*COS(RADIANS(AC172))))</f>
        <v>31.0119129633069</v>
      </c>
      <c r="AE172" s="1" t="n">
        <f aca="false">90-AD172</f>
        <v>58.9880870366931</v>
      </c>
      <c r="AF172" s="1" t="n">
        <f aca="false">IF(AE172&gt;85,0,IF(AE172&gt;5,58.1/TAN(RADIANS(AE172))-0.07/POWER(TAN(RADIANS(AE172)),3)+0.000086/POWER(TAN(RADIANS(AE172)),5),IF(AE172&gt;-0.575,1735+AE172*(-518.2+AE172*(103.4+AE172*(-12.79+AE172*0.711))),-20.772/TAN(RADIANS(AE172)))))/3600</f>
        <v>0.00969756824245883</v>
      </c>
      <c r="AG172" s="1" t="n">
        <f aca="false">AE172+AF172</f>
        <v>58.9977846049355</v>
      </c>
      <c r="AH172" s="1" t="n">
        <f aca="false">IF(AC172&gt;0,MOD(DEGREES(ACOS(((SIN(RADIANS($B$2))*COS(RADIANS(AD172)))-SIN(RADIANS(T172)))/(COS(RADIANS($B$2))*SIN(RADIANS(AD172)))))+180,360),MOD(540-DEGREES(ACOS(((SIN(RADIANS($B$2))*COS(RADIANS(AD172)))-SIN(RADIANS(T172)))/(COS(RADIANS($B$2))*SIN(RADIANS(AD172))))),360))</f>
        <v>149.255730248502</v>
      </c>
    </row>
    <row r="173" customFormat="false" ht="15" hidden="false" customHeight="false" outlineLevel="0" collapsed="false">
      <c r="D173" s="5" t="n">
        <f aca="false">D172+1</f>
        <v>46194</v>
      </c>
      <c r="E173" s="6" t="n">
        <f aca="false">$B$5</f>
        <v>0.5</v>
      </c>
      <c r="F173" s="7" t="n">
        <f aca="false">D173+2415018.5+E173-$B$4/24</f>
        <v>2461212.95833333</v>
      </c>
      <c r="G173" s="8" t="n">
        <f aca="false">(F173-2451545)/36525</f>
        <v>0.264694273328775</v>
      </c>
      <c r="I173" s="1" t="n">
        <f aca="false">MOD(280.46646+G173*(36000.76983+G173*0.0003032),360)</f>
        <v>89.6640906714365</v>
      </c>
      <c r="J173" s="1" t="n">
        <f aca="false">357.52911+G173*(35999.05029-0.0001537*G173)</f>
        <v>9886.27155626887</v>
      </c>
      <c r="K173" s="1" t="n">
        <f aca="false">0.016708634-G173*(0.000042037+0.0000001267*G173)</f>
        <v>0.0166974981698426</v>
      </c>
      <c r="L173" s="1" t="n">
        <f aca="false">SIN(RADIANS(J173))*(1.914602-G173*(0.004817+0.000014*G173))+SIN(RADIANS(2*J173))*(0.019993-0.000101*G173)+SIN(RADIANS(3*J173))*0.000289</f>
        <v>0.445055583890891</v>
      </c>
      <c r="M173" s="1" t="n">
        <f aca="false">I173+L173</f>
        <v>90.1091462553274</v>
      </c>
      <c r="N173" s="1" t="n">
        <f aca="false">J173+L173</f>
        <v>9886.71661185276</v>
      </c>
      <c r="O173" s="1" t="n">
        <f aca="false">(1.000001018*(1-K173*K173))/(1+K173*COS(RADIANS(N173)))</f>
        <v>1.01623683777876</v>
      </c>
      <c r="P173" s="1" t="n">
        <f aca="false">M173-0.00569-0.00478*SIN(RADIANS(125.04-1934.136*G173))</f>
        <v>90.105619988557</v>
      </c>
      <c r="Q173" s="1" t="n">
        <f aca="false">23+(26+((21.448-G173*(46.815+G173*(0.00059-G173*0.001813))))/60)/60</f>
        <v>23.4358489805221</v>
      </c>
      <c r="R173" s="1" t="n">
        <f aca="false">Q173+0.00256*COS(RADIANS(125.04-1934.136*G173))</f>
        <v>23.4381316844966</v>
      </c>
      <c r="S173" s="1" t="n">
        <f aca="false">DEGREES(ATAN2(COS(RADIANS(P173)),COS(RADIANS(R173))*SIN(RADIANS(P173))))</f>
        <v>90.1151183699738</v>
      </c>
      <c r="T173" s="1" t="n">
        <f aca="false">DEGREES(ASIN(SIN(RADIANS(R173))*SIN(RADIANS(P173))))</f>
        <v>23.4380894801106</v>
      </c>
      <c r="U173" s="1" t="n">
        <f aca="false">TAN(RADIANS(R173/2))*TAN(RADIANS(R173/2))</f>
        <v>0.043030150868557</v>
      </c>
      <c r="V173" s="1" t="n">
        <f aca="false">4*DEGREES(U173*SIN(2*RADIANS(I173))-2*K173*SIN(RADIANS(J173))+4*K173*U173*SIN(RADIANS(J173))*COS(2*RADIANS(I173))-0.5*U173*U173*SIN(4*RADIANS(I173))-1.25*K173*K173*SIN(2*RADIANS(J173)))</f>
        <v>-1.81521910991125</v>
      </c>
      <c r="W173" s="1" t="n">
        <f aca="false">DEGREES(ACOS(COS(RADIANS(90.833))/(COS(RADIANS($B$2))*COS(RADIANS(T173)))-TAN(RADIANS($B$2))*TAN(RADIANS(T173))))</f>
        <v>125.024227683354</v>
      </c>
      <c r="X173" s="6" t="n">
        <f aca="false">(720-4*$B$3-V173+$B$4*60)/1440</f>
        <v>0.546490513270772</v>
      </c>
      <c r="Y173" s="6" t="n">
        <f aca="false">(X173*1440-W173*4)/1440</f>
        <v>0.199200991928123</v>
      </c>
      <c r="Z173" s="6" t="n">
        <f aca="false">(X173*1440+W173*4)/1440</f>
        <v>0.89378003461342</v>
      </c>
      <c r="AA173" s="1" t="n">
        <f aca="false">8*W173</f>
        <v>1000.19382146683</v>
      </c>
      <c r="AB173" s="1" t="n">
        <f aca="false">MOD(E173*1440+V173+4*$B$3-60*$B$4,1440)</f>
        <v>653.053660890089</v>
      </c>
      <c r="AC173" s="1" t="n">
        <f aca="false">IF(AB173/4&lt;0,AB173/4+180,AB173/4-180)</f>
        <v>-16.7365847774778</v>
      </c>
      <c r="AD173" s="1" t="n">
        <f aca="false">DEGREES(ACOS(SIN(RADIANS($B$2))*SIN(RADIANS(T173))+COS(RADIANS($B$2))*COS(RADIANS(T173))*COS(RADIANS(AC173))))</f>
        <v>31.0266749548553</v>
      </c>
      <c r="AE173" s="1" t="n">
        <f aca="false">90-AD173</f>
        <v>58.9733250451447</v>
      </c>
      <c r="AF173" s="1" t="n">
        <f aca="false">IF(AE173&gt;85,0,IF(AE173&gt;5,58.1/TAN(RADIANS(AE173))-0.07/POWER(TAN(RADIANS(AE173)),3)+0.000086/POWER(TAN(RADIANS(AE173)),5),IF(AE173&gt;-0.575,1735+AE173*(-518.2+AE173*(103.4+AE173*(-12.79+AE173*0.711))),-20.772/TAN(RADIANS(AE173)))))/3600</f>
        <v>0.00970322246679964</v>
      </c>
      <c r="AG173" s="1" t="n">
        <f aca="false">AE173+AF173</f>
        <v>58.9830282676115</v>
      </c>
      <c r="AH173" s="1" t="n">
        <f aca="false">IF(AC173&gt;0,MOD(DEGREES(ACOS(((SIN(RADIANS($B$2))*COS(RADIANS(AD173)))-SIN(RADIANS(T173)))/(COS(RADIANS($B$2))*SIN(RADIANS(AD173)))))+180,360),MOD(540-DEGREES(ACOS(((SIN(RADIANS($B$2))*COS(RADIANS(AD173)))-SIN(RADIANS(T173)))/(COS(RADIANS($B$2))*SIN(RADIANS(AD173))))),360))</f>
        <v>149.163018072869</v>
      </c>
    </row>
    <row r="174" customFormat="false" ht="15" hidden="false" customHeight="false" outlineLevel="0" collapsed="false">
      <c r="D174" s="5" t="n">
        <f aca="false">D173+1</f>
        <v>46195</v>
      </c>
      <c r="E174" s="6" t="n">
        <f aca="false">$B$5</f>
        <v>0.5</v>
      </c>
      <c r="F174" s="7" t="n">
        <f aca="false">D174+2415018.5+E174-$B$4/24</f>
        <v>2461213.95833333</v>
      </c>
      <c r="G174" s="8" t="n">
        <f aca="false">(F174-2451545)/36525</f>
        <v>0.264721651836646</v>
      </c>
      <c r="I174" s="1" t="n">
        <f aca="false">MOD(280.46646+G174*(36000.76983+G174*0.0003032),360)</f>
        <v>90.6497380359961</v>
      </c>
      <c r="J174" s="1" t="n">
        <f aca="false">357.52911+G174*(35999.05029-0.0001537*G174)</f>
        <v>9887.25715654836</v>
      </c>
      <c r="K174" s="1" t="n">
        <f aca="false">0.016708634-G174*(0.000042037+0.0000001267*G174)</f>
        <v>0.0166974970170958</v>
      </c>
      <c r="L174" s="1" t="n">
        <f aca="false">SIN(RADIANS(J174))*(1.914602-G174*(0.004817+0.000014*G174))+SIN(RADIANS(2*J174))*(0.019993-0.000101*G174)+SIN(RADIANS(3*J174))*0.000289</f>
        <v>0.413620650840111</v>
      </c>
      <c r="M174" s="1" t="n">
        <f aca="false">I174+L174</f>
        <v>91.0633586868362</v>
      </c>
      <c r="N174" s="1" t="n">
        <f aca="false">J174+L174</f>
        <v>9887.6707771992</v>
      </c>
      <c r="O174" s="1" t="n">
        <f aca="false">(1.000001018*(1-K174*K174))/(1+K174*COS(RADIANS(N174)))</f>
        <v>1.0163005109655</v>
      </c>
      <c r="P174" s="1" t="n">
        <f aca="false">M174-0.00569-0.00478*SIN(RADIANS(125.04-1934.136*G174))</f>
        <v>91.0598363583742</v>
      </c>
      <c r="Q174" s="1" t="n">
        <f aca="false">23+(26+((21.448-G174*(46.815+G174*(0.00059-G174*0.001813))))/60)/60</f>
        <v>23.4358486244879</v>
      </c>
      <c r="R174" s="1" t="n">
        <f aca="false">Q174+0.00256*COS(RADIANS(125.04-1934.136*G174))</f>
        <v>23.4381302564866</v>
      </c>
      <c r="S174" s="1" t="n">
        <f aca="false">DEGREES(ATAN2(COS(RADIANS(P174)),COS(RADIANS(R174))*SIN(RADIANS(P174))))</f>
        <v>91.1551226738517</v>
      </c>
      <c r="T174" s="1" t="n">
        <f aca="false">DEGREES(ASIN(SIN(RADIANS(R174))*SIN(RADIANS(P174))))</f>
        <v>23.4338808939856</v>
      </c>
      <c r="U174" s="1" t="n">
        <f aca="false">TAN(RADIANS(R174/2))*TAN(RADIANS(R174/2))</f>
        <v>0.0430301454760351</v>
      </c>
      <c r="V174" s="1" t="n">
        <f aca="false">4*DEGREES(U174*SIN(2*RADIANS(I174))-2*K174*SIN(RADIANS(J174))+4*K174*U174*SIN(RADIANS(J174))*COS(2*RADIANS(I174))-0.5*U174*U174*SIN(4*RADIANS(I174))-1.25*K174*K174*SIN(2*RADIANS(J174)))</f>
        <v>-2.03234008353182</v>
      </c>
      <c r="W174" s="1" t="n">
        <f aca="false">DEGREES(ACOS(COS(RADIANS(90.833))/(COS(RADIANS($B$2))*COS(RADIANS(T174)))-TAN(RADIANS($B$2))*TAN(RADIANS(T174))))</f>
        <v>125.016448917024</v>
      </c>
      <c r="X174" s="6" t="n">
        <f aca="false">(720-4*$B$3-V174+$B$4*60)/1440</f>
        <v>0.546641291724675</v>
      </c>
      <c r="Y174" s="6" t="n">
        <f aca="false">(X174*1440-W174*4)/1440</f>
        <v>0.199373378066275</v>
      </c>
      <c r="Z174" s="6" t="n">
        <f aca="false">(X174*1440+W174*4)/1440</f>
        <v>0.893909205383074</v>
      </c>
      <c r="AA174" s="1" t="n">
        <f aca="false">8*W174</f>
        <v>1000.13159133619</v>
      </c>
      <c r="AB174" s="1" t="n">
        <f aca="false">MOD(E174*1440+V174+4*$B$3-60*$B$4,1440)</f>
        <v>652.836539916468</v>
      </c>
      <c r="AC174" s="1" t="n">
        <f aca="false">IF(AB174/4&lt;0,AB174/4+180,AB174/4-180)</f>
        <v>-16.790865020883</v>
      </c>
      <c r="AD174" s="1" t="n">
        <f aca="false">DEGREES(ACOS(SIN(RADIANS($B$2))*SIN(RADIANS(T174))+COS(RADIANS($B$2))*COS(RADIANS(T174))*COS(RADIANS(AC174))))</f>
        <v>31.0478999724553</v>
      </c>
      <c r="AE174" s="1" t="n">
        <f aca="false">90-AD174</f>
        <v>58.9521000275447</v>
      </c>
      <c r="AF174" s="1" t="n">
        <f aca="false">IF(AE174&gt;85,0,IF(AE174&gt;5,58.1/TAN(RADIANS(AE174))-0.07/POWER(TAN(RADIANS(AE174)),3)+0.000086/POWER(TAN(RADIANS(AE174)),5),IF(AE174&gt;-0.575,1735+AE174*(-518.2+AE174*(103.4+AE174*(-12.79+AE174*0.711))),-20.772/TAN(RADIANS(AE174)))))/3600</f>
        <v>0.00971135525429362</v>
      </c>
      <c r="AG174" s="1" t="n">
        <f aca="false">AE174+AF174</f>
        <v>58.961811382799</v>
      </c>
      <c r="AH174" s="1" t="n">
        <f aca="false">IF(AC174&gt;0,MOD(DEGREES(ACOS(((SIN(RADIANS($B$2))*COS(RADIANS(AD174)))-SIN(RADIANS(T174)))/(COS(RADIANS($B$2))*SIN(RADIANS(AD174)))))+180,360),MOD(540-DEGREES(ACOS(((SIN(RADIANS($B$2))*COS(RADIANS(AD174)))-SIN(RADIANS(T174)))/(COS(RADIANS($B$2))*SIN(RADIANS(AD174))))),360))</f>
        <v>149.075257083346</v>
      </c>
    </row>
    <row r="175" customFormat="false" ht="15" hidden="false" customHeight="false" outlineLevel="0" collapsed="false">
      <c r="D175" s="5" t="n">
        <f aca="false">D174+1</f>
        <v>46196</v>
      </c>
      <c r="E175" s="6" t="n">
        <f aca="false">$B$5</f>
        <v>0.5</v>
      </c>
      <c r="F175" s="7" t="n">
        <f aca="false">D175+2415018.5+E175-$B$4/24</f>
        <v>2461214.95833333</v>
      </c>
      <c r="G175" s="8" t="n">
        <f aca="false">(F175-2451545)/36525</f>
        <v>0.264749030344517</v>
      </c>
      <c r="I175" s="1" t="n">
        <f aca="false">MOD(280.46646+G175*(36000.76983+G175*0.0003032),360)</f>
        <v>91.6353854005556</v>
      </c>
      <c r="J175" s="1" t="n">
        <f aca="false">357.52911+G175*(35999.05029-0.0001537*G175)</f>
        <v>9888.24275682786</v>
      </c>
      <c r="K175" s="1" t="n">
        <f aca="false">0.016708634-G175*(0.000042037+0.0000001267*G175)</f>
        <v>0.0166974958643488</v>
      </c>
      <c r="L175" s="1" t="n">
        <f aca="false">SIN(RADIANS(J175))*(1.914602-G175*(0.004817+0.000014*G175))+SIN(RADIANS(2*J175))*(0.019993-0.000101*G175)+SIN(RADIANS(3*J175))*0.000289</f>
        <v>0.382070533926706</v>
      </c>
      <c r="M175" s="1" t="n">
        <f aca="false">I175+L175</f>
        <v>92.0174559344823</v>
      </c>
      <c r="N175" s="1" t="n">
        <f aca="false">J175+L175</f>
        <v>9888.62482736179</v>
      </c>
      <c r="O175" s="1" t="n">
        <f aca="false">(1.000001018*(1-K175*K175))/(1+K175*COS(RADIANS(N175)))</f>
        <v>1.01635951086819</v>
      </c>
      <c r="P175" s="1" t="n">
        <f aca="false">M175-0.00569-0.00478*SIN(RADIANS(125.04-1934.136*G175))</f>
        <v>92.0139375424772</v>
      </c>
      <c r="Q175" s="1" t="n">
        <f aca="false">23+(26+((21.448-G175*(46.815+G175*(0.00059-G175*0.001813))))/60)/60</f>
        <v>23.4358482684538</v>
      </c>
      <c r="R175" s="1" t="n">
        <f aca="false">Q175+0.00256*COS(RADIANS(125.04-1934.136*G175))</f>
        <v>23.4381288265276</v>
      </c>
      <c r="S175" s="1" t="n">
        <f aca="false">DEGREES(ATAN2(COS(RADIANS(P175)),COS(RADIANS(R175))*SIN(RADIANS(P175))))</f>
        <v>92.1948810655258</v>
      </c>
      <c r="T175" s="1" t="n">
        <f aca="false">DEGREES(ASIN(SIN(RADIANS(R175))*SIN(RADIANS(P175))))</f>
        <v>23.4227866291286</v>
      </c>
      <c r="U175" s="1" t="n">
        <f aca="false">TAN(RADIANS(R175/2))*TAN(RADIANS(R175/2))</f>
        <v>0.0430301400761539</v>
      </c>
      <c r="V175" s="1" t="n">
        <f aca="false">4*DEGREES(U175*SIN(2*RADIANS(I175))-2*K175*SIN(RADIANS(J175))+4*K175*U175*SIN(RADIANS(J175))*COS(2*RADIANS(I175))-0.5*U175*U175*SIN(4*RADIANS(I175))-1.25*K175*K175*SIN(2*RADIANS(J175)))</f>
        <v>-2.24849423884332</v>
      </c>
      <c r="W175" s="1" t="n">
        <f aca="false">DEGREES(ACOS(COS(RADIANS(90.833))/(COS(RADIANS($B$2))*COS(RADIANS(T175)))-TAN(RADIANS($B$2))*TAN(RADIANS(T175))))</f>
        <v>124.995949254649</v>
      </c>
      <c r="X175" s="6" t="n">
        <f aca="false">(720-4*$B$3-V175+$B$4*60)/1440</f>
        <v>0.546791398776975</v>
      </c>
      <c r="Y175" s="6" t="n">
        <f aca="false">(X175*1440-W175*4)/1440</f>
        <v>0.199580428625171</v>
      </c>
      <c r="Z175" s="6" t="n">
        <f aca="false">(X175*1440+W175*4)/1440</f>
        <v>0.894002368928779</v>
      </c>
      <c r="AA175" s="1" t="n">
        <f aca="false">8*W175</f>
        <v>999.967594037196</v>
      </c>
      <c r="AB175" s="1" t="n">
        <f aca="false">MOD(E175*1440+V175+4*$B$3-60*$B$4,1440)</f>
        <v>652.620385761157</v>
      </c>
      <c r="AC175" s="1" t="n">
        <f aca="false">IF(AB175/4&lt;0,AB175/4+180,AB175/4-180)</f>
        <v>-16.8449035597108</v>
      </c>
      <c r="AD175" s="1" t="n">
        <f aca="false">DEGREES(ACOS(SIN(RADIANS($B$2))*SIN(RADIANS(T175))+COS(RADIANS($B$2))*COS(RADIANS(T175))*COS(RADIANS(AC175))))</f>
        <v>31.0755453637881</v>
      </c>
      <c r="AE175" s="1" t="n">
        <f aca="false">90-AD175</f>
        <v>58.9244546362119</v>
      </c>
      <c r="AF175" s="1" t="n">
        <f aca="false">IF(AE175&gt;85,0,IF(AE175&gt;5,58.1/TAN(RADIANS(AE175))-0.07/POWER(TAN(RADIANS(AE175)),3)+0.000086/POWER(TAN(RADIANS(AE175)),5),IF(AE175&gt;-0.575,1735+AE175*(-518.2+AE175*(103.4+AE175*(-12.79+AE175*0.711))),-20.772/TAN(RADIANS(AE175)))))/3600</f>
        <v>0.00972195354993309</v>
      </c>
      <c r="AG175" s="1" t="n">
        <f aca="false">AE175+AF175</f>
        <v>58.9341765897618</v>
      </c>
      <c r="AH175" s="1" t="n">
        <f aca="false">IF(AC175&gt;0,MOD(DEGREES(ACOS(((SIN(RADIANS($B$2))*COS(RADIANS(AD175)))-SIN(RADIANS(T175)))/(COS(RADIANS($B$2))*SIN(RADIANS(AD175)))))+180,360),MOD(540-DEGREES(ACOS(((SIN(RADIANS($B$2))*COS(RADIANS(AD175)))-SIN(RADIANS(T175)))/(COS(RADIANS($B$2))*SIN(RADIANS(AD175))))),360))</f>
        <v>148.992634083836</v>
      </c>
    </row>
    <row r="176" customFormat="false" ht="15" hidden="false" customHeight="false" outlineLevel="0" collapsed="false">
      <c r="D176" s="5" t="n">
        <f aca="false">D175+1</f>
        <v>46197</v>
      </c>
      <c r="E176" s="6" t="n">
        <f aca="false">$B$5</f>
        <v>0.5</v>
      </c>
      <c r="F176" s="7" t="n">
        <f aca="false">D176+2415018.5+E176-$B$4/24</f>
        <v>2461215.95833333</v>
      </c>
      <c r="G176" s="8" t="n">
        <f aca="false">(F176-2451545)/36525</f>
        <v>0.264776408852388</v>
      </c>
      <c r="I176" s="1" t="n">
        <f aca="false">MOD(280.46646+G176*(36000.76983+G176*0.0003032),360)</f>
        <v>92.6210327651152</v>
      </c>
      <c r="J176" s="1" t="n">
        <f aca="false">357.52911+G176*(35999.05029-0.0001537*G176)</f>
        <v>9889.22835710736</v>
      </c>
      <c r="K176" s="1" t="n">
        <f aca="false">0.016708634-G176*(0.000042037+0.0000001267*G176)</f>
        <v>0.0166974947116016</v>
      </c>
      <c r="L176" s="1" t="n">
        <f aca="false">SIN(RADIANS(J176))*(1.914602-G176*(0.004817+0.000014*G176))+SIN(RADIANS(2*J176))*(0.019993-0.000101*G176)+SIN(RADIANS(3*J176))*0.000289</f>
        <v>0.350414042344822</v>
      </c>
      <c r="M176" s="1" t="n">
        <f aca="false">I176+L176</f>
        <v>92.97144680746</v>
      </c>
      <c r="N176" s="1" t="n">
        <f aca="false">J176+L176</f>
        <v>9889.5787711497</v>
      </c>
      <c r="O176" s="1" t="n">
        <f aca="false">(1.000001018*(1-K176*K176))/(1+K176*COS(RADIANS(N176)))</f>
        <v>1.01641382167281</v>
      </c>
      <c r="P176" s="1" t="n">
        <f aca="false">M176-0.00569-0.00478*SIN(RADIANS(125.04-1934.136*G176))</f>
        <v>92.9679323500568</v>
      </c>
      <c r="Q176" s="1" t="n">
        <f aca="false">23+(26+((21.448-G176*(46.815+G176*(0.00059-G176*0.001813))))/60)/60</f>
        <v>23.4358479124196</v>
      </c>
      <c r="R176" s="1" t="n">
        <f aca="false">Q176+0.00256*COS(RADIANS(125.04-1934.136*G176))</f>
        <v>23.4381273946206</v>
      </c>
      <c r="S176" s="1" t="n">
        <f aca="false">DEGREES(ATAN2(COS(RADIANS(P176)),COS(RADIANS(R176))*SIN(RADIANS(P176))))</f>
        <v>93.2342950784847</v>
      </c>
      <c r="T176" s="1" t="n">
        <f aca="false">DEGREES(ASIN(SIN(RADIANS(R176))*SIN(RADIANS(P176))))</f>
        <v>23.4048137895655</v>
      </c>
      <c r="U176" s="1" t="n">
        <f aca="false">TAN(RADIANS(R176/2))*TAN(RADIANS(R176/2))</f>
        <v>0.043030134668917</v>
      </c>
      <c r="V176" s="1" t="n">
        <f aca="false">4*DEGREES(U176*SIN(2*RADIANS(I176))-2*K176*SIN(RADIANS(J176))+4*K176*U176*SIN(RADIANS(J176))*COS(2*RADIANS(I176))-0.5*U176*U176*SIN(4*RADIANS(I176))-1.25*K176*K176*SIN(2*RADIANS(J176)))</f>
        <v>-2.46328949536018</v>
      </c>
      <c r="W176" s="1" t="n">
        <f aca="false">DEGREES(ACOS(COS(RADIANS(90.833))/(COS(RADIANS($B$2))*COS(RADIANS(T176)))-TAN(RADIANS($B$2))*TAN(RADIANS(T176))))</f>
        <v>124.962757887554</v>
      </c>
      <c r="X176" s="6" t="n">
        <f aca="false">(720-4*$B$3-V176+$B$4*60)/1440</f>
        <v>0.546940562149556</v>
      </c>
      <c r="Y176" s="6" t="n">
        <f aca="false">(X176*1440-W176*4)/1440</f>
        <v>0.199821790239684</v>
      </c>
      <c r="Z176" s="6" t="n">
        <f aca="false">(X176*1440+W176*4)/1440</f>
        <v>0.894059334059427</v>
      </c>
      <c r="AA176" s="1" t="n">
        <f aca="false">8*W176</f>
        <v>999.70206310043</v>
      </c>
      <c r="AB176" s="1" t="n">
        <f aca="false">MOD(E176*1440+V176+4*$B$3-60*$B$4,1440)</f>
        <v>652.40559050464</v>
      </c>
      <c r="AC176" s="1" t="n">
        <f aca="false">IF(AB176/4&lt;0,AB176/4+180,AB176/4-180)</f>
        <v>-16.8986023738401</v>
      </c>
      <c r="AD176" s="1" t="n">
        <f aca="false">DEGREES(ACOS(SIN(RADIANS($B$2))*SIN(RADIANS(T176))+COS(RADIANS($B$2))*COS(RADIANS(T176))*COS(RADIANS(AC176))))</f>
        <v>31.1095662607185</v>
      </c>
      <c r="AE176" s="1" t="n">
        <f aca="false">90-AD176</f>
        <v>58.8904337392815</v>
      </c>
      <c r="AF176" s="1" t="n">
        <f aca="false">IF(AE176&gt;85,0,IF(AE176&gt;5,58.1/TAN(RADIANS(AE176))-0.07/POWER(TAN(RADIANS(AE176)),3)+0.000086/POWER(TAN(RADIANS(AE176)),5),IF(AE176&gt;-0.575,1735+AE176*(-518.2+AE176*(103.4+AE176*(-12.79+AE176*0.711))),-20.772/TAN(RADIANS(AE176)))))/3600</f>
        <v>0.00973500441745778</v>
      </c>
      <c r="AG176" s="1" t="n">
        <f aca="false">AE176+AF176</f>
        <v>58.9001687436989</v>
      </c>
      <c r="AH176" s="1" t="n">
        <f aca="false">IF(AC176&gt;0,MOD(DEGREES(ACOS(((SIN(RADIANS($B$2))*COS(RADIANS(AD176)))-SIN(RADIANS(T176)))/(COS(RADIANS($B$2))*SIN(RADIANS(AD176)))))+180,360),MOD(540-DEGREES(ACOS(((SIN(RADIANS($B$2))*COS(RADIANS(AD176)))-SIN(RADIANS(T176)))/(COS(RADIANS($B$2))*SIN(RADIANS(AD176))))),360))</f>
        <v>148.915327204948</v>
      </c>
    </row>
    <row r="177" customFormat="false" ht="15" hidden="false" customHeight="false" outlineLevel="0" collapsed="false">
      <c r="D177" s="5" t="n">
        <f aca="false">D176+1</f>
        <v>46198</v>
      </c>
      <c r="E177" s="6" t="n">
        <f aca="false">$B$5</f>
        <v>0.5</v>
      </c>
      <c r="F177" s="7" t="n">
        <f aca="false">D177+2415018.5+E177-$B$4/24</f>
        <v>2461216.95833333</v>
      </c>
      <c r="G177" s="8" t="n">
        <f aca="false">(F177-2451545)/36525</f>
        <v>0.26480378736026</v>
      </c>
      <c r="I177" s="1" t="n">
        <f aca="false">MOD(280.46646+G177*(36000.76983+G177*0.0003032),360)</f>
        <v>93.6066801296765</v>
      </c>
      <c r="J177" s="1" t="n">
        <f aca="false">357.52911+G177*(35999.05029-0.0001537*G177)</f>
        <v>9890.21395738685</v>
      </c>
      <c r="K177" s="1" t="n">
        <f aca="false">0.016708634-G177*(0.000042037+0.0000001267*G177)</f>
        <v>0.0166974935588542</v>
      </c>
      <c r="L177" s="1" t="n">
        <f aca="false">SIN(RADIANS(J177))*(1.914602-G177*(0.004817+0.000014*G177))+SIN(RADIANS(2*J177))*(0.019993-0.000101*G177)+SIN(RADIANS(3*J177))*0.000289</f>
        <v>0.318660009446735</v>
      </c>
      <c r="M177" s="1" t="n">
        <f aca="false">I177+L177</f>
        <v>93.9253401391233</v>
      </c>
      <c r="N177" s="1" t="n">
        <f aca="false">J177+L177</f>
        <v>9890.5326173963</v>
      </c>
      <c r="O177" s="1" t="n">
        <f aca="false">(1.000001018*(1-K177*K177))/(1+K177*COS(RADIANS(N177)))</f>
        <v>1.0164634288272</v>
      </c>
      <c r="P177" s="1" t="n">
        <f aca="false">M177-0.00569-0.00478*SIN(RADIANS(125.04-1934.136*G177))</f>
        <v>93.9218296144637</v>
      </c>
      <c r="Q177" s="1" t="n">
        <f aca="false">23+(26+((21.448-G177*(46.815+G177*(0.00059-G177*0.001813))))/60)/60</f>
        <v>23.4358475563855</v>
      </c>
      <c r="R177" s="1" t="n">
        <f aca="false">Q177+0.00256*COS(RADIANS(125.04-1934.136*G177))</f>
        <v>23.4381259607665</v>
      </c>
      <c r="S177" s="1" t="n">
        <f aca="false">DEGREES(ATAN2(COS(RADIANS(P177)),COS(RADIANS(R177))*SIN(RADIANS(P177))))</f>
        <v>94.2732667319309</v>
      </c>
      <c r="T177" s="1" t="n">
        <f aca="false">DEGREES(ASIN(SIN(RADIANS(R177))*SIN(RADIANS(P177))))</f>
        <v>23.379972195915</v>
      </c>
      <c r="U177" s="1" t="n">
        <f aca="false">TAN(RADIANS(R177/2))*TAN(RADIANS(R177/2))</f>
        <v>0.0430301292543278</v>
      </c>
      <c r="V177" s="1" t="n">
        <f aca="false">4*DEGREES(U177*SIN(2*RADIANS(I177))-2*K177*SIN(RADIANS(J177))+4*K177*U177*SIN(RADIANS(J177))*COS(2*RADIANS(I177))-0.5*U177*U177*SIN(4*RADIANS(I177))-1.25*K177*K177*SIN(2*RADIANS(J177)))</f>
        <v>-2.67633554659492</v>
      </c>
      <c r="W177" s="1" t="n">
        <f aca="false">DEGREES(ACOS(COS(RADIANS(90.833))/(COS(RADIANS($B$2))*COS(RADIANS(T177)))-TAN(RADIANS($B$2))*TAN(RADIANS(T177))))</f>
        <v>124.916918870162</v>
      </c>
      <c r="X177" s="6" t="n">
        <f aca="false">(720-4*$B$3-V177+$B$4*60)/1440</f>
        <v>0.547088510796247</v>
      </c>
      <c r="Y177" s="6" t="n">
        <f aca="false">(X177*1440-W177*4)/1440</f>
        <v>0.200097069490242</v>
      </c>
      <c r="Z177" s="6" t="n">
        <f aca="false">(X177*1440+W177*4)/1440</f>
        <v>0.894079952102251</v>
      </c>
      <c r="AA177" s="1" t="n">
        <f aca="false">8*W177</f>
        <v>999.335350961293</v>
      </c>
      <c r="AB177" s="1" t="n">
        <f aca="false">MOD(E177*1440+V177+4*$B$3-60*$B$4,1440)</f>
        <v>652.192544453405</v>
      </c>
      <c r="AC177" s="1" t="n">
        <f aca="false">IF(AB177/4&lt;0,AB177/4+180,AB177/4-180)</f>
        <v>-16.9518638866487</v>
      </c>
      <c r="AD177" s="1" t="n">
        <f aca="false">DEGREES(ACOS(SIN(RADIANS($B$2))*SIN(RADIANS(T177))+COS(RADIANS($B$2))*COS(RADIANS(T177))*COS(RADIANS(AC177))))</f>
        <v>31.1499157043387</v>
      </c>
      <c r="AE177" s="1" t="n">
        <f aca="false">90-AD177</f>
        <v>58.8500842956613</v>
      </c>
      <c r="AF177" s="1" t="n">
        <f aca="false">IF(AE177&gt;85,0,IF(AE177&gt;5,58.1/TAN(RADIANS(AE177))-0.07/POWER(TAN(RADIANS(AE177)),3)+0.000086/POWER(TAN(RADIANS(AE177)),5),IF(AE177&gt;-0.575,1735+AE177*(-518.2+AE177*(103.4+AE177*(-12.79+AE177*0.711))),-20.772/TAN(RADIANS(AE177)))))/3600</f>
        <v>0.00975049506997289</v>
      </c>
      <c r="AG177" s="1" t="n">
        <f aca="false">AE177+AF177</f>
        <v>58.8598347907313</v>
      </c>
      <c r="AH177" s="1" t="n">
        <f aca="false">IF(AC177&gt;0,MOD(DEGREES(ACOS(((SIN(RADIANS($B$2))*COS(RADIANS(AD177)))-SIN(RADIANS(T177)))/(COS(RADIANS($B$2))*SIN(RADIANS(AD177)))))+180,360),MOD(540-DEGREES(ACOS(((SIN(RADIANS($B$2))*COS(RADIANS(AD177)))-SIN(RADIANS(T177)))/(COS(RADIANS($B$2))*SIN(RADIANS(AD177))))),360))</f>
        <v>148.843505473307</v>
      </c>
    </row>
    <row r="178" customFormat="false" ht="15" hidden="false" customHeight="false" outlineLevel="0" collapsed="false">
      <c r="D178" s="5" t="n">
        <f aca="false">D177+1</f>
        <v>46199</v>
      </c>
      <c r="E178" s="6" t="n">
        <f aca="false">$B$5</f>
        <v>0.5</v>
      </c>
      <c r="F178" s="7" t="n">
        <f aca="false">D178+2415018.5+E178-$B$4/24</f>
        <v>2461217.95833333</v>
      </c>
      <c r="G178" s="8" t="n">
        <f aca="false">(F178-2451545)/36525</f>
        <v>0.264831165868131</v>
      </c>
      <c r="I178" s="1" t="n">
        <f aca="false">MOD(280.46646+G178*(36000.76983+G178*0.0003032),360)</f>
        <v>94.5923274942361</v>
      </c>
      <c r="J178" s="1" t="n">
        <f aca="false">357.52911+G178*(35999.05029-0.0001537*G178)</f>
        <v>9891.19955766635</v>
      </c>
      <c r="K178" s="1" t="n">
        <f aca="false">0.016708634-G178*(0.000042037+0.0000001267*G178)</f>
        <v>0.0166974924061067</v>
      </c>
      <c r="L178" s="1" t="n">
        <f aca="false">SIN(RADIANS(J178))*(1.914602-G178*(0.004817+0.000014*G178))+SIN(RADIANS(2*J178))*(0.019993-0.000101*G178)+SIN(RADIANS(3*J178))*0.000289</f>
        <v>0.286817290718266</v>
      </c>
      <c r="M178" s="1" t="n">
        <f aca="false">I178+L178</f>
        <v>94.8791447849544</v>
      </c>
      <c r="N178" s="1" t="n">
        <f aca="false">J178+L178</f>
        <v>9891.48637495707</v>
      </c>
      <c r="O178" s="1" t="n">
        <f aca="false">(1.000001018*(1-K178*K178))/(1+K178*COS(RADIANS(N178)))</f>
        <v>1.01650831904372</v>
      </c>
      <c r="P178" s="1" t="n">
        <f aca="false">M178-0.00569-0.00478*SIN(RADIANS(125.04-1934.136*G178))</f>
        <v>94.8756381911767</v>
      </c>
      <c r="Q178" s="1" t="n">
        <f aca="false">23+(26+((21.448-G178*(46.815+G178*(0.00059-G178*0.001813))))/60)/60</f>
        <v>23.4358472003513</v>
      </c>
      <c r="R178" s="1" t="n">
        <f aca="false">Q178+0.00256*COS(RADIANS(125.04-1934.136*G178))</f>
        <v>23.4381245249663</v>
      </c>
      <c r="S178" s="1" t="n">
        <f aca="false">DEGREES(ATAN2(COS(RADIANS(P178)),COS(RADIANS(R178))*SIN(RADIANS(P178))))</f>
        <v>95.3116987037331</v>
      </c>
      <c r="T178" s="1" t="n">
        <f aca="false">DEGREES(ASIN(SIN(RADIANS(R178))*SIN(RADIANS(P178))))</f>
        <v>23.3482743708969</v>
      </c>
      <c r="U178" s="1" t="n">
        <f aca="false">TAN(RADIANS(R178/2))*TAN(RADIANS(R178/2))</f>
        <v>0.0430301238323897</v>
      </c>
      <c r="V178" s="1" t="n">
        <f aca="false">4*DEGREES(U178*SIN(2*RADIANS(I178))-2*K178*SIN(RADIANS(J178))+4*K178*U178*SIN(RADIANS(J178))*COS(2*RADIANS(I178))-0.5*U178*U178*SIN(4*RADIANS(I178))-1.25*K178*K178*SIN(2*RADIANS(J178)))</f>
        <v>-2.88724453061923</v>
      </c>
      <c r="W178" s="1" t="n">
        <f aca="false">DEGREES(ACOS(COS(RADIANS(90.833))/(COS(RADIANS($B$2))*COS(RADIANS(T178)))-TAN(RADIANS($B$2))*TAN(RADIANS(T178))))</f>
        <v>124.858490922591</v>
      </c>
      <c r="X178" s="6" t="n">
        <f aca="false">(720-4*$B$3-V178+$B$4*60)/1440</f>
        <v>0.547234975368486</v>
      </c>
      <c r="Y178" s="6" t="n">
        <f aca="false">(X178*1440-W178*4)/1440</f>
        <v>0.200405833916845</v>
      </c>
      <c r="Z178" s="6" t="n">
        <f aca="false">(X178*1440+W178*4)/1440</f>
        <v>0.894064116820126</v>
      </c>
      <c r="AA178" s="1" t="n">
        <f aca="false">8*W178</f>
        <v>998.867927380726</v>
      </c>
      <c r="AB178" s="1" t="n">
        <f aca="false">MOD(E178*1440+V178+4*$B$3-60*$B$4,1440)</f>
        <v>651.981635469381</v>
      </c>
      <c r="AC178" s="1" t="n">
        <f aca="false">IF(AB178/4&lt;0,AB178/4+180,AB178/4-180)</f>
        <v>-17.0045911326548</v>
      </c>
      <c r="AD178" s="1" t="n">
        <f aca="false">DEGREES(ACOS(SIN(RADIANS($B$2))*SIN(RADIANS(T178))+COS(RADIANS($B$2))*COS(RADIANS(T178))*COS(RADIANS(AC178))))</f>
        <v>31.1965447719297</v>
      </c>
      <c r="AE178" s="1" t="n">
        <f aca="false">90-AD178</f>
        <v>58.8034552280703</v>
      </c>
      <c r="AF178" s="1" t="n">
        <f aca="false">IF(AE178&gt;85,0,IF(AE178&gt;5,58.1/TAN(RADIANS(AE178))-0.07/POWER(TAN(RADIANS(AE178)),3)+0.000086/POWER(TAN(RADIANS(AE178)),5),IF(AE178&gt;-0.575,1735+AE178*(-518.2+AE178*(103.4+AE178*(-12.79+AE178*0.711))),-20.772/TAN(RADIANS(AE178)))))/3600</f>
        <v>0.0097684129017108</v>
      </c>
      <c r="AG178" s="1" t="n">
        <f aca="false">AE178+AF178</f>
        <v>58.813223640972</v>
      </c>
      <c r="AH178" s="1" t="n">
        <f aca="false">IF(AC178&gt;0,MOD(DEGREES(ACOS(((SIN(RADIANS($B$2))*COS(RADIANS(AD178)))-SIN(RADIANS(T178)))/(COS(RADIANS($B$2))*SIN(RADIANS(AD178)))))+180,360),MOD(540-DEGREES(ACOS(((SIN(RADIANS($B$2))*COS(RADIANS(AD178)))-SIN(RADIANS(T178)))/(COS(RADIANS($B$2))*SIN(RADIANS(AD178))))),360))</f>
        <v>148.777328423282</v>
      </c>
    </row>
    <row r="179" customFormat="false" ht="15" hidden="false" customHeight="false" outlineLevel="0" collapsed="false">
      <c r="D179" s="5" t="n">
        <f aca="false">D178+1</f>
        <v>46200</v>
      </c>
      <c r="E179" s="6" t="n">
        <f aca="false">$B$5</f>
        <v>0.5</v>
      </c>
      <c r="F179" s="7" t="n">
        <f aca="false">D179+2415018.5+E179-$B$4/24</f>
        <v>2461218.95833333</v>
      </c>
      <c r="G179" s="8" t="n">
        <f aca="false">(F179-2451545)/36525</f>
        <v>0.264858544376002</v>
      </c>
      <c r="I179" s="1" t="n">
        <f aca="false">MOD(280.46646+G179*(36000.76983+G179*0.0003032),360)</f>
        <v>95.5779748587975</v>
      </c>
      <c r="J179" s="1" t="n">
        <f aca="false">357.52911+G179*(35999.05029-0.0001537*G179)</f>
        <v>9892.18515794585</v>
      </c>
      <c r="K179" s="1" t="n">
        <f aca="false">0.016708634-G179*(0.000042037+0.0000001267*G179)</f>
        <v>0.0166974912533589</v>
      </c>
      <c r="L179" s="1" t="n">
        <f aca="false">SIN(RADIANS(J179))*(1.914602-G179*(0.004817+0.000014*G179))+SIN(RADIANS(2*J179))*(0.019993-0.000101*G179)+SIN(RADIANS(3*J179))*0.000289</f>
        <v>0.254894761752585</v>
      </c>
      <c r="M179" s="1" t="n">
        <f aca="false">I179+L179</f>
        <v>95.83286962055</v>
      </c>
      <c r="N179" s="1" t="n">
        <f aca="false">J179+L179</f>
        <v>9892.4400527076</v>
      </c>
      <c r="O179" s="1" t="n">
        <f aca="false">(1.000001018*(1-K179*K179))/(1+K179*COS(RADIANS(N179)))</f>
        <v>1.01654848030169</v>
      </c>
      <c r="P179" s="1" t="n">
        <f aca="false">M179-0.00569-0.00478*SIN(RADIANS(125.04-1934.136*G179))</f>
        <v>95.8293669557893</v>
      </c>
      <c r="Q179" s="1" t="n">
        <f aca="false">23+(26+((21.448-G179*(46.815+G179*(0.00059-G179*0.001813))))/60)/60</f>
        <v>23.4358468443172</v>
      </c>
      <c r="R179" s="1" t="n">
        <f aca="false">Q179+0.00256*COS(RADIANS(125.04-1934.136*G179))</f>
        <v>23.4381230872208</v>
      </c>
      <c r="S179" s="1" t="n">
        <f aca="false">DEGREES(ATAN2(COS(RADIANS(P179)),COS(RADIANS(R179))*SIN(RADIANS(P179))))</f>
        <v>96.3494945013061</v>
      </c>
      <c r="T179" s="1" t="n">
        <f aca="false">DEGREES(ASIN(SIN(RADIANS(R179))*SIN(RADIANS(P179))))</f>
        <v>23.3097355212307</v>
      </c>
      <c r="U179" s="1" t="n">
        <f aca="false">TAN(RADIANS(R179/2))*TAN(RADIANS(R179/2))</f>
        <v>0.0430301184031063</v>
      </c>
      <c r="V179" s="1" t="n">
        <f aca="false">4*DEGREES(U179*SIN(2*RADIANS(I179))-2*K179*SIN(RADIANS(J179))+4*K179*U179*SIN(RADIANS(J179))*COS(2*RADIANS(I179))-0.5*U179*U179*SIN(4*RADIANS(I179))-1.25*K179*K179*SIN(2*RADIANS(J179)))</f>
        <v>-3.09563169444688</v>
      </c>
      <c r="W179" s="1" t="n">
        <f aca="false">DEGREES(ACOS(COS(RADIANS(90.833))/(COS(RADIANS($B$2))*COS(RADIANS(T179)))-TAN(RADIANS($B$2))*TAN(RADIANS(T179))))</f>
        <v>124.78754716888</v>
      </c>
      <c r="X179" s="6" t="n">
        <f aca="false">(720-4*$B$3-V179+$B$4*60)/1440</f>
        <v>0.547379688676699</v>
      </c>
      <c r="Y179" s="6" t="n">
        <f aca="false">(X179*1440-W179*4)/1440</f>
        <v>0.200747613207587</v>
      </c>
      <c r="Z179" s="6" t="n">
        <f aca="false">(X179*1440+W179*4)/1440</f>
        <v>0.894011764145811</v>
      </c>
      <c r="AA179" s="1" t="n">
        <f aca="false">8*W179</f>
        <v>998.300377351043</v>
      </c>
      <c r="AB179" s="1" t="n">
        <f aca="false">MOD(E179*1440+V179+4*$B$3-60*$B$4,1440)</f>
        <v>651.773248305553</v>
      </c>
      <c r="AC179" s="1" t="n">
        <f aca="false">IF(AB179/4&lt;0,AB179/4+180,AB179/4-180)</f>
        <v>-17.0566879236117</v>
      </c>
      <c r="AD179" s="1" t="n">
        <f aca="false">DEGREES(ACOS(SIN(RADIANS($B$2))*SIN(RADIANS(T179))+COS(RADIANS($B$2))*COS(RADIANS(T179))*COS(RADIANS(AC179))))</f>
        <v>31.2494027051939</v>
      </c>
      <c r="AE179" s="1" t="n">
        <f aca="false">90-AD179</f>
        <v>58.7505972948061</v>
      </c>
      <c r="AF179" s="1" t="n">
        <f aca="false">IF(AE179&gt;85,0,IF(AE179&gt;5,58.1/TAN(RADIANS(AE179))-0.07/POWER(TAN(RADIANS(AE179)),3)+0.000086/POWER(TAN(RADIANS(AE179)),5),IF(AE179&gt;-0.575,1735+AE179*(-518.2+AE179*(103.4+AE179*(-12.79+AE179*0.711))),-20.772/TAN(RADIANS(AE179)))))/3600</f>
        <v>0.00978874552076468</v>
      </c>
      <c r="AG179" s="1" t="n">
        <f aca="false">AE179+AF179</f>
        <v>58.7603860403269</v>
      </c>
      <c r="AH179" s="1" t="n">
        <f aca="false">IF(AC179&gt;0,MOD(DEGREES(ACOS(((SIN(RADIANS($B$2))*COS(RADIANS(AD179)))-SIN(RADIANS(T179)))/(COS(RADIANS($B$2))*SIN(RADIANS(AD179)))))+180,360),MOD(540-DEGREES(ACOS(((SIN(RADIANS($B$2))*COS(RADIANS(AD179)))-SIN(RADIANS(T179)))/(COS(RADIANS($B$2))*SIN(RADIANS(AD179))))),360))</f>
        <v>148.716945752158</v>
      </c>
    </row>
    <row r="180" customFormat="false" ht="15" hidden="false" customHeight="false" outlineLevel="0" collapsed="false">
      <c r="D180" s="5" t="n">
        <f aca="false">D179+1</f>
        <v>46201</v>
      </c>
      <c r="E180" s="6" t="n">
        <f aca="false">$B$5</f>
        <v>0.5</v>
      </c>
      <c r="F180" s="7" t="n">
        <f aca="false">D180+2415018.5+E180-$B$4/24</f>
        <v>2461219.95833333</v>
      </c>
      <c r="G180" s="8" t="n">
        <f aca="false">(F180-2451545)/36525</f>
        <v>0.264885922883874</v>
      </c>
      <c r="I180" s="1" t="n">
        <f aca="false">MOD(280.46646+G180*(36000.76983+G180*0.0003032),360)</f>
        <v>96.5636222233588</v>
      </c>
      <c r="J180" s="1" t="n">
        <f aca="false">357.52911+G180*(35999.05029-0.0001537*G180)</f>
        <v>9893.17075822534</v>
      </c>
      <c r="K180" s="1" t="n">
        <f aca="false">0.016708634-G180*(0.000042037+0.0000001267*G180)</f>
        <v>0.016697490100611</v>
      </c>
      <c r="L180" s="1" t="n">
        <f aca="false">SIN(RADIANS(J180))*(1.914602-G180*(0.004817+0.000014*G180))+SIN(RADIANS(2*J180))*(0.019993-0.000101*G180)+SIN(RADIANS(3*J180))*0.000289</f>
        <v>0.222901316225379</v>
      </c>
      <c r="M180" s="1" t="n">
        <f aca="false">I180+L180</f>
        <v>96.7865235395842</v>
      </c>
      <c r="N180" s="1" t="n">
        <f aca="false">J180+L180</f>
        <v>9893.39365954157</v>
      </c>
      <c r="O180" s="1" t="n">
        <f aca="false">(1.000001018*(1-K180*K180))/(1+K180*COS(RADIANS(N180)))</f>
        <v>1.01658390184954</v>
      </c>
      <c r="P180" s="1" t="n">
        <f aca="false">M180-0.00569-0.00478*SIN(RADIANS(125.04-1934.136*G180))</f>
        <v>96.783024801972</v>
      </c>
      <c r="Q180" s="1" t="n">
        <f aca="false">23+(26+((21.448-G180*(46.815+G180*(0.00059-G180*0.001813))))/60)/60</f>
        <v>23.435846488283</v>
      </c>
      <c r="R180" s="1" t="n">
        <f aca="false">Q180+0.00256*COS(RADIANS(125.04-1934.136*G180))</f>
        <v>23.438121647531</v>
      </c>
      <c r="S180" s="1" t="n">
        <f aca="false">DEGREES(ATAN2(COS(RADIANS(P180)),COS(RADIANS(R180))*SIN(RADIANS(P180))))</f>
        <v>97.3865586298522</v>
      </c>
      <c r="T180" s="1" t="n">
        <f aca="false">DEGREES(ASIN(SIN(RADIANS(R180))*SIN(RADIANS(P180))))</f>
        <v>23.2643735159906</v>
      </c>
      <c r="U180" s="1" t="n">
        <f aca="false">TAN(RADIANS(R180/2))*TAN(RADIANS(R180/2))</f>
        <v>0.0430301129664811</v>
      </c>
      <c r="V180" s="1" t="n">
        <f aca="false">4*DEGREES(U180*SIN(2*RADIANS(I180))-2*K180*SIN(RADIANS(J180))+4*K180*U180*SIN(RADIANS(J180))*COS(2*RADIANS(I180))-0.5*U180*U180*SIN(4*RADIANS(I180))-1.25*K180*K180*SIN(2*RADIANS(J180)))</f>
        <v>-3.30111605048343</v>
      </c>
      <c r="W180" s="1" t="n">
        <f aca="false">DEGREES(ACOS(COS(RADIANS(90.833))/(COS(RADIANS($B$2))*COS(RADIANS(T180)))-TAN(RADIANS($B$2))*TAN(RADIANS(T180))))</f>
        <v>124.704174813352</v>
      </c>
      <c r="X180" s="6" t="n">
        <f aca="false">(720-4*$B$3-V180+$B$4*60)/1440</f>
        <v>0.547522386146169</v>
      </c>
      <c r="Y180" s="6" t="n">
        <f aca="false">(X180*1440-W180*4)/1440</f>
        <v>0.201121900553524</v>
      </c>
      <c r="Z180" s="6" t="n">
        <f aca="false">(X180*1440+W180*4)/1440</f>
        <v>0.893922871738814</v>
      </c>
      <c r="AA180" s="1" t="n">
        <f aca="false">8*W180</f>
        <v>997.633398506818</v>
      </c>
      <c r="AB180" s="1" t="n">
        <f aca="false">MOD(E180*1440+V180+4*$B$3-60*$B$4,1440)</f>
        <v>651.567763949517</v>
      </c>
      <c r="AC180" s="1" t="n">
        <f aca="false">IF(AB180/4&lt;0,AB180/4+180,AB180/4-180)</f>
        <v>-17.1080590126209</v>
      </c>
      <c r="AD180" s="1" t="n">
        <f aca="false">DEGREES(ACOS(SIN(RADIANS($B$2))*SIN(RADIANS(T180))+COS(RADIANS($B$2))*COS(RADIANS(T180))*COS(RADIANS(AC180))))</f>
        <v>31.3084370391125</v>
      </c>
      <c r="AE180" s="1" t="n">
        <f aca="false">90-AD180</f>
        <v>58.6915629608875</v>
      </c>
      <c r="AF180" s="1" t="n">
        <f aca="false">IF(AE180&gt;85,0,IF(AE180&gt;5,58.1/TAN(RADIANS(AE180))-0.07/POWER(TAN(RADIANS(AE180)),3)+0.000086/POWER(TAN(RADIANS(AE180)),5),IF(AE180&gt;-0.575,1735+AE180*(-518.2+AE180*(103.4+AE180*(-12.79+AE180*0.711))),-20.772/TAN(RADIANS(AE180)))))/3600</f>
        <v>0.00981148078262288</v>
      </c>
      <c r="AG180" s="1" t="n">
        <f aca="false">AE180+AF180</f>
        <v>58.7013744416701</v>
      </c>
      <c r="AH180" s="1" t="n">
        <f aca="false">IF(AC180&gt;0,MOD(DEGREES(ACOS(((SIN(RADIANS($B$2))*COS(RADIANS(AD180)))-SIN(RADIANS(T180)))/(COS(RADIANS($B$2))*SIN(RADIANS(AD180)))))+180,360),MOD(540-DEGREES(ACOS(((SIN(RADIANS($B$2))*COS(RADIANS(AD180)))-SIN(RADIANS(T180)))/(COS(RADIANS($B$2))*SIN(RADIANS(AD180))))),360))</f>
        <v>148.662497019358</v>
      </c>
    </row>
    <row r="181" customFormat="false" ht="15" hidden="false" customHeight="false" outlineLevel="0" collapsed="false">
      <c r="D181" s="5" t="n">
        <f aca="false">D180+1</f>
        <v>46202</v>
      </c>
      <c r="E181" s="6" t="n">
        <f aca="false">$B$5</f>
        <v>0.5</v>
      </c>
      <c r="F181" s="7" t="n">
        <f aca="false">D181+2415018.5+E181-$B$4/24</f>
        <v>2461220.95833333</v>
      </c>
      <c r="G181" s="8" t="n">
        <f aca="false">(F181-2451545)/36525</f>
        <v>0.264913301391745</v>
      </c>
      <c r="I181" s="1" t="n">
        <f aca="false">MOD(280.46646+G181*(36000.76983+G181*0.0003032),360)</f>
        <v>97.549269587922</v>
      </c>
      <c r="J181" s="1" t="n">
        <f aca="false">357.52911+G181*(35999.05029-0.0001537*G181)</f>
        <v>9894.15635850484</v>
      </c>
      <c r="K181" s="1" t="n">
        <f aca="false">0.016708634-G181*(0.000042037+0.0000001267*G181)</f>
        <v>0.0166974889478628</v>
      </c>
      <c r="L181" s="1" t="n">
        <f aca="false">SIN(RADIANS(J181))*(1.914602-G181*(0.004817+0.000014*G181))+SIN(RADIANS(2*J181))*(0.019993-0.000101*G181)+SIN(RADIANS(3*J181))*0.000289</f>
        <v>0.190845863869222</v>
      </c>
      <c r="M181" s="1" t="n">
        <f aca="false">I181+L181</f>
        <v>97.7401154517913</v>
      </c>
      <c r="N181" s="1" t="n">
        <f aca="false">J181+L181</f>
        <v>9894.34720436871</v>
      </c>
      <c r="O181" s="1" t="n">
        <f aca="false">(1.000001018*(1-K181*K181))/(1+K181*COS(RADIANS(N181)))</f>
        <v>1.01661457420682</v>
      </c>
      <c r="P181" s="1" t="n">
        <f aca="false">M181-0.00569-0.00478*SIN(RADIANS(125.04-1934.136*G181))</f>
        <v>97.7366206394558</v>
      </c>
      <c r="Q181" s="1" t="n">
        <f aca="false">23+(26+((21.448-G181*(46.815+G181*(0.00059-G181*0.001813))))/60)/60</f>
        <v>23.4358461322488</v>
      </c>
      <c r="R181" s="1" t="n">
        <f aca="false">Q181+0.00256*COS(RADIANS(125.04-1934.136*G181))</f>
        <v>23.4381202058978</v>
      </c>
      <c r="S181" s="1" t="n">
        <f aca="false">DEGREES(ATAN2(COS(RADIANS(P181)),COS(RADIANS(R181))*SIN(RADIANS(P181))))</f>
        <v>98.4227967575087</v>
      </c>
      <c r="T181" s="1" t="n">
        <f aca="false">DEGREES(ASIN(SIN(RADIANS(R181))*SIN(RADIANS(P181))))</f>
        <v>23.2122088614964</v>
      </c>
      <c r="U181" s="1" t="n">
        <f aca="false">TAN(RADIANS(R181/2))*TAN(RADIANS(R181/2))</f>
        <v>0.0430301075225175</v>
      </c>
      <c r="V181" s="1" t="n">
        <f aca="false">4*DEGREES(U181*SIN(2*RADIANS(I181))-2*K181*SIN(RADIANS(J181))+4*K181*U181*SIN(RADIANS(J181))*COS(2*RADIANS(I181))-0.5*U181*U181*SIN(4*RADIANS(I181))-1.25*K181*K181*SIN(2*RADIANS(J181)))</f>
        <v>-3.50332102332808</v>
      </c>
      <c r="W181" s="1" t="n">
        <f aca="false">DEGREES(ACOS(COS(RADIANS(90.833))/(COS(RADIANS($B$2))*COS(RADIANS(T181)))-TAN(RADIANS($B$2))*TAN(RADIANS(T181))))</f>
        <v>124.608474758145</v>
      </c>
      <c r="X181" s="6" t="n">
        <f aca="false">(720-4*$B$3-V181+$B$4*60)/1440</f>
        <v>0.5476628062662</v>
      </c>
      <c r="Y181" s="6" t="n">
        <f aca="false">(X181*1440-W181*4)/1440</f>
        <v>0.201528154160241</v>
      </c>
      <c r="Z181" s="6" t="n">
        <f aca="false">(X181*1440+W181*4)/1440</f>
        <v>0.893797458372159</v>
      </c>
      <c r="AA181" s="1" t="n">
        <f aca="false">8*W181</f>
        <v>996.867798065161</v>
      </c>
      <c r="AB181" s="1" t="n">
        <f aca="false">MOD(E181*1440+V181+4*$B$3-60*$B$4,1440)</f>
        <v>651.365558976672</v>
      </c>
      <c r="AC181" s="1" t="n">
        <f aca="false">IF(AB181/4&lt;0,AB181/4+180,AB181/4-180)</f>
        <v>-17.158610255832</v>
      </c>
      <c r="AD181" s="1" t="n">
        <f aca="false">DEGREES(ACOS(SIN(RADIANS($B$2))*SIN(RADIANS(T181))+COS(RADIANS($B$2))*COS(RADIANS(T181))*COS(RADIANS(AC181))))</f>
        <v>31.3735937308045</v>
      </c>
      <c r="AE181" s="1" t="n">
        <f aca="false">90-AD181</f>
        <v>58.6264062691955</v>
      </c>
      <c r="AF181" s="1" t="n">
        <f aca="false">IF(AE181&gt;85,0,IF(AE181&gt;5,58.1/TAN(RADIANS(AE181))-0.07/POWER(TAN(RADIANS(AE181)),3)+0.000086/POWER(TAN(RADIANS(AE181)),5),IF(AE181&gt;-0.575,1735+AE181*(-518.2+AE181*(103.4+AE181*(-12.79+AE181*0.711))),-20.772/TAN(RADIANS(AE181)))))/3600</f>
        <v>0.00983660682433758</v>
      </c>
      <c r="AG181" s="1" t="n">
        <f aca="false">AE181+AF181</f>
        <v>58.6362428760199</v>
      </c>
      <c r="AH181" s="1" t="n">
        <f aca="false">IF(AC181&gt;0,MOD(DEGREES(ACOS(((SIN(RADIANS($B$2))*COS(RADIANS(AD181)))-SIN(RADIANS(T181)))/(COS(RADIANS($B$2))*SIN(RADIANS(AD181)))))+180,360),MOD(540-DEGREES(ACOS(((SIN(RADIANS($B$2))*COS(RADIANS(AD181)))-SIN(RADIANS(T181)))/(COS(RADIANS($B$2))*SIN(RADIANS(AD181))))),360))</f>
        <v>148.614111389993</v>
      </c>
    </row>
    <row r="182" customFormat="false" ht="15" hidden="false" customHeight="false" outlineLevel="0" collapsed="false">
      <c r="D182" s="5" t="n">
        <f aca="false">D181+1</f>
        <v>46203</v>
      </c>
      <c r="E182" s="6" t="n">
        <f aca="false">$B$5</f>
        <v>0.5</v>
      </c>
      <c r="F182" s="7" t="n">
        <f aca="false">D182+2415018.5+E182-$B$4/24</f>
        <v>2461221.95833333</v>
      </c>
      <c r="G182" s="8" t="n">
        <f aca="false">(F182-2451545)/36525</f>
        <v>0.264940679899616</v>
      </c>
      <c r="I182" s="1" t="n">
        <f aca="false">MOD(280.46646+G182*(36000.76983+G182*0.0003032),360)</f>
        <v>98.5349169524852</v>
      </c>
      <c r="J182" s="1" t="n">
        <f aca="false">357.52911+G182*(35999.05029-0.0001537*G182)</f>
        <v>9895.14195878433</v>
      </c>
      <c r="K182" s="1" t="n">
        <f aca="false">0.016708634-G182*(0.000042037+0.0000001267*G182)</f>
        <v>0.0166974877951145</v>
      </c>
      <c r="L182" s="1" t="n">
        <f aca="false">SIN(RADIANS(J182))*(1.914602-G182*(0.004817+0.000014*G182))+SIN(RADIANS(2*J182))*(0.019993-0.000101*G182)+SIN(RADIANS(3*J182))*0.000289</f>
        <v>0.158737328448066</v>
      </c>
      <c r="M182" s="1" t="n">
        <f aca="false">I182+L182</f>
        <v>98.6936542809333</v>
      </c>
      <c r="N182" s="1" t="n">
        <f aca="false">J182+L182</f>
        <v>9895.30069611278</v>
      </c>
      <c r="O182" s="1" t="n">
        <f aca="false">(1.000001018*(1-K182*K182))/(1+K182*COS(RADIANS(N182)))</f>
        <v>1.01664048916591</v>
      </c>
      <c r="P182" s="1" t="n">
        <f aca="false">M182-0.00569-0.00478*SIN(RADIANS(125.04-1934.136*G182))</f>
        <v>98.6901633919996</v>
      </c>
      <c r="Q182" s="1" t="n">
        <f aca="false">23+(26+((21.448-G182*(46.815+G182*(0.00059-G182*0.001813))))/60)/60</f>
        <v>23.4358457762147</v>
      </c>
      <c r="R182" s="1" t="n">
        <f aca="false">Q182+0.00256*COS(RADIANS(125.04-1934.136*G182))</f>
        <v>23.4381187623222</v>
      </c>
      <c r="S182" s="1" t="n">
        <f aca="false">DEGREES(ATAN2(COS(RADIANS(P182)),COS(RADIANS(R182))*SIN(RADIANS(P182))))</f>
        <v>99.4581158768754</v>
      </c>
      <c r="T182" s="1" t="n">
        <f aca="false">DEGREES(ASIN(SIN(RADIANS(R182))*SIN(RADIANS(P182))))</f>
        <v>23.1532646728348</v>
      </c>
      <c r="U182" s="1" t="n">
        <f aca="false">TAN(RADIANS(R182/2))*TAN(RADIANS(R182/2))</f>
        <v>0.0430301020712191</v>
      </c>
      <c r="V182" s="1" t="n">
        <f aca="false">4*DEGREES(U182*SIN(2*RADIANS(I182))-2*K182*SIN(RADIANS(J182))+4*K182*U182*SIN(RADIANS(J182))*COS(2*RADIANS(I182))-0.5*U182*U182*SIN(4*RADIANS(I182))-1.25*K182*K182*SIN(2*RADIANS(J182)))</f>
        <v>-3.70187508523271</v>
      </c>
      <c r="W182" s="1" t="n">
        <f aca="false">DEGREES(ACOS(COS(RADIANS(90.833))/(COS(RADIANS($B$2))*COS(RADIANS(T182)))-TAN(RADIANS($B$2))*TAN(RADIANS(T182))))</f>
        <v>124.500561165483</v>
      </c>
      <c r="X182" s="6" t="n">
        <f aca="false">(720-4*$B$3-V182+$B$4*60)/1440</f>
        <v>0.547800691031412</v>
      </c>
      <c r="Y182" s="6" t="n">
        <f aca="false">(X182*1440-W182*4)/1440</f>
        <v>0.20196579890507</v>
      </c>
      <c r="Z182" s="6" t="n">
        <f aca="false">(X182*1440+W182*4)/1440</f>
        <v>0.893635583157753</v>
      </c>
      <c r="AA182" s="1" t="n">
        <f aca="false">8*W182</f>
        <v>996.004489323865</v>
      </c>
      <c r="AB182" s="1" t="n">
        <f aca="false">MOD(E182*1440+V182+4*$B$3-60*$B$4,1440)</f>
        <v>651.167004914767</v>
      </c>
      <c r="AC182" s="1" t="n">
        <f aca="false">IF(AB182/4&lt;0,AB182/4+180,AB182/4-180)</f>
        <v>-17.2082487713082</v>
      </c>
      <c r="AD182" s="1" t="n">
        <f aca="false">DEGREES(ACOS(SIN(RADIANS($B$2))*SIN(RADIANS(T182))+COS(RADIANS($B$2))*COS(RADIANS(T182))*COS(RADIANS(AC182))))</f>
        <v>31.4448172877687</v>
      </c>
      <c r="AE182" s="1" t="n">
        <f aca="false">90-AD182</f>
        <v>58.5551827122313</v>
      </c>
      <c r="AF182" s="1" t="n">
        <f aca="false">IF(AE182&gt;85,0,IF(AE182&gt;5,58.1/TAN(RADIANS(AE182))-0.07/POWER(TAN(RADIANS(AE182)),3)+0.000086/POWER(TAN(RADIANS(AE182)),5),IF(AE182&gt;-0.575,1735+AE182*(-518.2+AE182*(103.4+AE182*(-12.79+AE182*0.711))),-20.772/TAN(RADIANS(AE182)))))/3600</f>
        <v>0.0098641120991639</v>
      </c>
      <c r="AG182" s="1" t="n">
        <f aca="false">AE182+AF182</f>
        <v>58.5650468243305</v>
      </c>
      <c r="AH182" s="1" t="n">
        <f aca="false">IF(AC182&gt;0,MOD(DEGREES(ACOS(((SIN(RADIANS($B$2))*COS(RADIANS(AD182)))-SIN(RADIANS(T182)))/(COS(RADIANS($B$2))*SIN(RADIANS(AD182)))))+180,360),MOD(540-DEGREES(ACOS(((SIN(RADIANS($B$2))*COS(RADIANS(AD182)))-SIN(RADIANS(T182)))/(COS(RADIANS($B$2))*SIN(RADIANS(AD182))))),360))</f>
        <v>148.571907422683</v>
      </c>
    </row>
    <row r="183" customFormat="false" ht="15" hidden="false" customHeight="false" outlineLevel="0" collapsed="false">
      <c r="D183" s="5" t="n">
        <f aca="false">D182+1</f>
        <v>46204</v>
      </c>
      <c r="E183" s="6" t="n">
        <f aca="false">$B$5</f>
        <v>0.5</v>
      </c>
      <c r="F183" s="7" t="n">
        <f aca="false">D183+2415018.5+E183-$B$4/24</f>
        <v>2461222.95833333</v>
      </c>
      <c r="G183" s="8" t="n">
        <f aca="false">(F183-2451545)/36525</f>
        <v>0.264968058407488</v>
      </c>
      <c r="I183" s="1" t="n">
        <f aca="false">MOD(280.46646+G183*(36000.76983+G183*0.0003032),360)</f>
        <v>99.5205643170484</v>
      </c>
      <c r="J183" s="1" t="n">
        <f aca="false">357.52911+G183*(35999.05029-0.0001537*G183)</f>
        <v>9896.12755906383</v>
      </c>
      <c r="K183" s="1" t="n">
        <f aca="false">0.016708634-G183*(0.000042037+0.0000001267*G183)</f>
        <v>0.016697486642366</v>
      </c>
      <c r="L183" s="1" t="n">
        <f aca="false">SIN(RADIANS(J183))*(1.914602-G183*(0.004817+0.000014*G183))+SIN(RADIANS(2*J183))*(0.019993-0.000101*G183)+SIN(RADIANS(3*J183))*0.000289</f>
        <v>0.126584645732055</v>
      </c>
      <c r="M183" s="1" t="n">
        <f aca="false">I183+L183</f>
        <v>99.6471489627805</v>
      </c>
      <c r="N183" s="1" t="n">
        <f aca="false">J183+L183</f>
        <v>9896.25414370956</v>
      </c>
      <c r="O183" s="1" t="n">
        <f aca="false">(1.000001018*(1-K183*K183))/(1+K183*COS(RADIANS(N183)))</f>
        <v>1.01666163979349</v>
      </c>
      <c r="P183" s="1" t="n">
        <f aca="false">M183-0.00569-0.00478*SIN(RADIANS(125.04-1934.136*G183))</f>
        <v>99.6436619953701</v>
      </c>
      <c r="Q183" s="1" t="n">
        <f aca="false">23+(26+((21.448-G183*(46.815+G183*(0.00059-G183*0.001813))))/60)/60</f>
        <v>23.4358454201805</v>
      </c>
      <c r="R183" s="1" t="n">
        <f aca="false">Q183+0.00256*COS(RADIANS(125.04-1934.136*G183))</f>
        <v>23.438117316805</v>
      </c>
      <c r="S183" s="1" t="n">
        <f aca="false">DEGREES(ATAN2(COS(RADIANS(P183)),COS(RADIANS(R183))*SIN(RADIANS(P183))))</f>
        <v>100.49242446249</v>
      </c>
      <c r="T183" s="1" t="n">
        <f aca="false">DEGREES(ASIN(SIN(RADIANS(R183))*SIN(RADIANS(P183))))</f>
        <v>23.087566642115</v>
      </c>
      <c r="U183" s="1" t="n">
        <f aca="false">TAN(RADIANS(R183/2))*TAN(RADIANS(R183/2))</f>
        <v>0.0430300966125893</v>
      </c>
      <c r="V183" s="1" t="n">
        <f aca="false">4*DEGREES(U183*SIN(2*RADIANS(I183))-2*K183*SIN(RADIANS(J183))+4*K183*U183*SIN(RADIANS(J183))*COS(2*RADIANS(I183))-0.5*U183*U183*SIN(4*RADIANS(I183))-1.25*K183*K183*SIN(2*RADIANS(J183)))</f>
        <v>-3.89641237858683</v>
      </c>
      <c r="W183" s="1" t="n">
        <f aca="false">DEGREES(ACOS(COS(RADIANS(90.833))/(COS(RADIANS($B$2))*COS(RADIANS(T183)))-TAN(RADIANS($B$2))*TAN(RADIANS(T183))))</f>
        <v>124.38056096867</v>
      </c>
      <c r="X183" s="6" t="n">
        <f aca="false">(720-4*$B$3-V183+$B$4*60)/1440</f>
        <v>0.547935786374019</v>
      </c>
      <c r="Y183" s="6" t="n">
        <f aca="false">(X183*1440-W183*4)/1440</f>
        <v>0.202434228127712</v>
      </c>
      <c r="Z183" s="6" t="n">
        <f aca="false">(X183*1440+W183*4)/1440</f>
        <v>0.893437344620325</v>
      </c>
      <c r="AA183" s="1" t="n">
        <f aca="false">8*W183</f>
        <v>995.044487749363</v>
      </c>
      <c r="AB183" s="1" t="n">
        <f aca="false">MOD(E183*1440+V183+4*$B$3-60*$B$4,1440)</f>
        <v>650.972467621413</v>
      </c>
      <c r="AC183" s="1" t="n">
        <f aca="false">IF(AB183/4&lt;0,AB183/4+180,AB183/4-180)</f>
        <v>-17.2568830946467</v>
      </c>
      <c r="AD183" s="1" t="n">
        <f aca="false">DEGREES(ACOS(SIN(RADIANS($B$2))*SIN(RADIANS(T183))+COS(RADIANS($B$2))*COS(RADIANS(T183))*COS(RADIANS(AC183))))</f>
        <v>31.5220508949229</v>
      </c>
      <c r="AE183" s="1" t="n">
        <f aca="false">90-AD183</f>
        <v>58.4779491050771</v>
      </c>
      <c r="AF183" s="1" t="n">
        <f aca="false">IF(AE183&gt;85,0,IF(AE183&gt;5,58.1/TAN(RADIANS(AE183))-0.07/POWER(TAN(RADIANS(AE183)),3)+0.000086/POWER(TAN(RADIANS(AE183)),5),IF(AE183&gt;-0.575,1735+AE183*(-518.2+AE183*(103.4+AE183*(-12.79+AE183*0.711))),-20.772/TAN(RADIANS(AE183)))))/3600</f>
        <v>0.00989398541151283</v>
      </c>
      <c r="AG183" s="1" t="n">
        <f aca="false">AE183+AF183</f>
        <v>58.4878430904886</v>
      </c>
      <c r="AH183" s="1" t="n">
        <f aca="false">IF(AC183&gt;0,MOD(DEGREES(ACOS(((SIN(RADIANS($B$2))*COS(RADIANS(AD183)))-SIN(RADIANS(T183)))/(COS(RADIANS($B$2))*SIN(RADIANS(AD183)))))+180,360),MOD(540-DEGREES(ACOS(((SIN(RADIANS($B$2))*COS(RADIANS(AD183)))-SIN(RADIANS(T183)))/(COS(RADIANS($B$2))*SIN(RADIANS(AD183))))),360))</f>
        <v>148.535992901241</v>
      </c>
    </row>
    <row r="184" customFormat="false" ht="15" hidden="false" customHeight="false" outlineLevel="0" collapsed="false">
      <c r="D184" s="5" t="n">
        <f aca="false">D183+1</f>
        <v>46205</v>
      </c>
      <c r="E184" s="6" t="n">
        <f aca="false">$B$5</f>
        <v>0.5</v>
      </c>
      <c r="F184" s="7" t="n">
        <f aca="false">D184+2415018.5+E184-$B$4/24</f>
        <v>2461223.95833333</v>
      </c>
      <c r="G184" s="8" t="n">
        <f aca="false">(F184-2451545)/36525</f>
        <v>0.264995436915359</v>
      </c>
      <c r="I184" s="1" t="n">
        <f aca="false">MOD(280.46646+G184*(36000.76983+G184*0.0003032),360)</f>
        <v>100.506211681612</v>
      </c>
      <c r="J184" s="1" t="n">
        <f aca="false">357.52911+G184*(35999.05029-0.0001537*G184)</f>
        <v>9897.11315934332</v>
      </c>
      <c r="K184" s="1" t="n">
        <f aca="false">0.016708634-G184*(0.000042037+0.0000001267*G184)</f>
        <v>0.0166974854896173</v>
      </c>
      <c r="L184" s="1" t="n">
        <f aca="false">SIN(RADIANS(J184))*(1.914602-G184*(0.004817+0.000014*G184))+SIN(RADIANS(2*J184))*(0.019993-0.000101*G184)+SIN(RADIANS(3*J184))*0.000289</f>
        <v>0.0943967614718778</v>
      </c>
      <c r="M184" s="1" t="n">
        <f aca="false">I184+L184</f>
        <v>100.600608443083</v>
      </c>
      <c r="N184" s="1" t="n">
        <f aca="false">J184+L184</f>
        <v>9897.20755610479</v>
      </c>
      <c r="O184" s="1" t="n">
        <f aca="false">(1.000001018*(1-K184*K184))/(1+K184*COS(RADIANS(N184)))</f>
        <v>1.01667802043183</v>
      </c>
      <c r="P184" s="1" t="n">
        <f aca="false">M184-0.00569-0.00478*SIN(RADIANS(125.04-1934.136*G184))</f>
        <v>100.597125395315</v>
      </c>
      <c r="Q184" s="1" t="n">
        <f aca="false">23+(26+((21.448-G184*(46.815+G184*(0.00059-G184*0.001813))))/60)/60</f>
        <v>23.4358450641464</v>
      </c>
      <c r="R184" s="1" t="n">
        <f aca="false">Q184+0.00256*COS(RADIANS(125.04-1934.136*G184))</f>
        <v>23.4381158693472</v>
      </c>
      <c r="S184" s="1" t="n">
        <f aca="false">DEGREES(ATAN2(COS(RADIANS(P184)),COS(RADIANS(R184))*SIN(RADIANS(P184))))</f>
        <v>101.525632623789</v>
      </c>
      <c r="T184" s="1" t="n">
        <f aca="false">DEGREES(ASIN(SIN(RADIANS(R184))*SIN(RADIANS(P184))))</f>
        <v>23.0151430035782</v>
      </c>
      <c r="U184" s="1" t="n">
        <f aca="false">TAN(RADIANS(R184/2))*TAN(RADIANS(R184/2))</f>
        <v>0.0430300911466317</v>
      </c>
      <c r="V184" s="1" t="n">
        <f aca="false">4*DEGREES(U184*SIN(2*RADIANS(I184))-2*K184*SIN(RADIANS(J184))+4*K184*U184*SIN(RADIANS(J184))*COS(2*RADIANS(I184))-0.5*U184*U184*SIN(4*RADIANS(I184))-1.25*K184*K184*SIN(2*RADIANS(J184)))</f>
        <v>-4.08657332382541</v>
      </c>
      <c r="W184" s="1" t="n">
        <f aca="false">DEGREES(ACOS(COS(RADIANS(90.833))/(COS(RADIANS($B$2))*COS(RADIANS(T184)))-TAN(RADIANS($B$2))*TAN(RADIANS(T184))))</f>
        <v>124.248613336208</v>
      </c>
      <c r="X184" s="6" t="n">
        <f aca="false">(720-4*$B$3-V184+$B$4*60)/1440</f>
        <v>0.54806784258599</v>
      </c>
      <c r="Y184" s="6" t="n">
        <f aca="false">(X184*1440-W184*4)/1440</f>
        <v>0.202932805540969</v>
      </c>
      <c r="Z184" s="6" t="n">
        <f aca="false">(X184*1440+W184*4)/1440</f>
        <v>0.893202879631011</v>
      </c>
      <c r="AA184" s="1" t="n">
        <f aca="false">8*W184</f>
        <v>993.988906689661</v>
      </c>
      <c r="AB184" s="1" t="n">
        <f aca="false">MOD(E184*1440+V184+4*$B$3-60*$B$4,1440)</f>
        <v>650.782306676175</v>
      </c>
      <c r="AC184" s="1" t="n">
        <f aca="false">IF(AB184/4&lt;0,AB184/4+180,AB184/4-180)</f>
        <v>-17.3044233309564</v>
      </c>
      <c r="AD184" s="1" t="n">
        <f aca="false">DEGREES(ACOS(SIN(RADIANS($B$2))*SIN(RADIANS(T184))+COS(RADIANS($B$2))*COS(RADIANS(T184))*COS(RADIANS(AC184))))</f>
        <v>31.6052365398722</v>
      </c>
      <c r="AE184" s="1" t="n">
        <f aca="false">90-AD184</f>
        <v>58.3947634601278</v>
      </c>
      <c r="AF184" s="1" t="n">
        <f aca="false">IF(AE184&gt;85,0,IF(AE184&gt;5,58.1/TAN(RADIANS(AE184))-0.07/POWER(TAN(RADIANS(AE184)),3)+0.000086/POWER(TAN(RADIANS(AE184)),5),IF(AE184&gt;-0.575,1735+AE184*(-518.2+AE184*(103.4+AE184*(-12.79+AE184*0.711))),-20.772/TAN(RADIANS(AE184)))))/3600</f>
        <v>0.00992621595206639</v>
      </c>
      <c r="AG184" s="1" t="n">
        <f aca="false">AE184+AF184</f>
        <v>58.4046896760799</v>
      </c>
      <c r="AH184" s="1" t="n">
        <f aca="false">IF(AC184&gt;0,MOD(DEGREES(ACOS(((SIN(RADIANS($B$2))*COS(RADIANS(AD184)))-SIN(RADIANS(T184)))/(COS(RADIANS($B$2))*SIN(RADIANS(AD184)))))+180,360),MOD(540-DEGREES(ACOS(((SIN(RADIANS($B$2))*COS(RADIANS(AD184)))-SIN(RADIANS(T184)))/(COS(RADIANS($B$2))*SIN(RADIANS(AD184))))),360))</f>
        <v>148.506464709539</v>
      </c>
    </row>
    <row r="185" customFormat="false" ht="15" hidden="false" customHeight="false" outlineLevel="0" collapsed="false">
      <c r="D185" s="5" t="n">
        <f aca="false">D184+1</f>
        <v>46206</v>
      </c>
      <c r="E185" s="6" t="n">
        <f aca="false">$B$5</f>
        <v>0.5</v>
      </c>
      <c r="F185" s="7" t="n">
        <f aca="false">D185+2415018.5+E185-$B$4/24</f>
        <v>2461224.95833333</v>
      </c>
      <c r="G185" s="8" t="n">
        <f aca="false">(F185-2451545)/36525</f>
        <v>0.26502281542323</v>
      </c>
      <c r="I185" s="1" t="n">
        <f aca="false">MOD(280.46646+G185*(36000.76983+G185*0.0003032),360)</f>
        <v>101.491859046177</v>
      </c>
      <c r="J185" s="1" t="n">
        <f aca="false">357.52911+G185*(35999.05029-0.0001537*G185)</f>
        <v>9898.09875962282</v>
      </c>
      <c r="K185" s="1" t="n">
        <f aca="false">0.016708634-G185*(0.000042037+0.0000001267*G185)</f>
        <v>0.0166974843368684</v>
      </c>
      <c r="L185" s="1" t="n">
        <f aca="false">SIN(RADIANS(J185))*(1.914602-G185*(0.004817+0.000014*G185))+SIN(RADIANS(2*J185))*(0.019993-0.000101*G185)+SIN(RADIANS(3*J185))*0.000289</f>
        <v>0.0621826293736704</v>
      </c>
      <c r="M185" s="1" t="n">
        <f aca="false">I185+L185</f>
        <v>101.55404167555</v>
      </c>
      <c r="N185" s="1" t="n">
        <f aca="false">J185+L185</f>
        <v>9898.16094225219</v>
      </c>
      <c r="O185" s="1" t="n">
        <f aca="false">(1.000001018*(1-K185*K185))/(1+K185*COS(RADIANS(N185)))</f>
        <v>1.01668962669978</v>
      </c>
      <c r="P185" s="1" t="n">
        <f aca="false">M185-0.00569-0.00478*SIN(RADIANS(125.04-1934.136*G185))</f>
        <v>101.550562545538</v>
      </c>
      <c r="Q185" s="1" t="n">
        <f aca="false">23+(26+((21.448-G185*(46.815+G185*(0.00059-G185*0.001813))))/60)/60</f>
        <v>23.4358447081122</v>
      </c>
      <c r="R185" s="1" t="n">
        <f aca="false">Q185+0.00256*COS(RADIANS(125.04-1934.136*G185))</f>
        <v>23.4381144199498</v>
      </c>
      <c r="S185" s="1" t="n">
        <f aca="false">DEGREES(ATAN2(COS(RADIANS(P185)),COS(RADIANS(R185))*SIN(RADIANS(P185))))</f>
        <v>102.557652253148</v>
      </c>
      <c r="T185" s="1" t="n">
        <f aca="false">DEGREES(ASIN(SIN(RADIANS(R185))*SIN(RADIANS(P185))))</f>
        <v>22.9360244956876</v>
      </c>
      <c r="U185" s="1" t="n">
        <f aca="false">TAN(RADIANS(R185/2))*TAN(RADIANS(R185/2))</f>
        <v>0.0430300856733498</v>
      </c>
      <c r="V185" s="1" t="n">
        <f aca="false">4*DEGREES(U185*SIN(2*RADIANS(I185))-2*K185*SIN(RADIANS(J185))+4*K185*U185*SIN(RADIANS(J185))*COS(2*RADIANS(I185))-0.5*U185*U185*SIN(4*RADIANS(I185))-1.25*K185*K185*SIN(2*RADIANS(J185)))</f>
        <v>-4.27200521123095</v>
      </c>
      <c r="W185" s="1" t="n">
        <f aca="false">DEGREES(ACOS(COS(RADIANS(90.833))/(COS(RADIANS($B$2))*COS(RADIANS(T185)))-TAN(RADIANS($B$2))*TAN(RADIANS(T185))))</f>
        <v>124.104869093727</v>
      </c>
      <c r="X185" s="6" t="n">
        <f aca="false">(720-4*$B$3-V185+$B$4*60)/1440</f>
        <v>0.548196614730022</v>
      </c>
      <c r="Y185" s="6" t="n">
        <f aca="false">(X185*1440-W185*4)/1440</f>
        <v>0.203460867247445</v>
      </c>
      <c r="Z185" s="6" t="n">
        <f aca="false">(X185*1440+W185*4)/1440</f>
        <v>0.892932362212598</v>
      </c>
      <c r="AA185" s="1" t="n">
        <f aca="false">8*W185</f>
        <v>992.83895274982</v>
      </c>
      <c r="AB185" s="1" t="n">
        <f aca="false">MOD(E185*1440+V185+4*$B$3-60*$B$4,1440)</f>
        <v>650.596874788769</v>
      </c>
      <c r="AC185" s="1" t="n">
        <f aca="false">IF(AB185/4&lt;0,AB185/4+180,AB185/4-180)</f>
        <v>-17.3507813028077</v>
      </c>
      <c r="AD185" s="1" t="n">
        <f aca="false">DEGREES(ACOS(SIN(RADIANS($B$2))*SIN(RADIANS(T185))+COS(RADIANS($B$2))*COS(RADIANS(T185))*COS(RADIANS(AC185))))</f>
        <v>31.6943151358698</v>
      </c>
      <c r="AE185" s="1" t="n">
        <f aca="false">90-AD185</f>
        <v>58.3056848641302</v>
      </c>
      <c r="AF185" s="1" t="n">
        <f aca="false">IF(AE185&gt;85,0,IF(AE185&gt;5,58.1/TAN(RADIANS(AE185))-0.07/POWER(TAN(RADIANS(AE185)),3)+0.000086/POWER(TAN(RADIANS(AE185)),5),IF(AE185&gt;-0.575,1735+AE185*(-518.2+AE185*(103.4+AE185*(-12.79+AE185*0.711))),-20.772/TAN(RADIANS(AE185)))))/3600</f>
        <v>0.00996079333291212</v>
      </c>
      <c r="AG185" s="1" t="n">
        <f aca="false">AE185+AF185</f>
        <v>58.3156456574632</v>
      </c>
      <c r="AH185" s="1" t="n">
        <f aca="false">IF(AC185&gt;0,MOD(DEGREES(ACOS(((SIN(RADIANS($B$2))*COS(RADIANS(AD185)))-SIN(RADIANS(T185)))/(COS(RADIANS($B$2))*SIN(RADIANS(AD185)))))+180,360),MOD(540-DEGREES(ACOS(((SIN(RADIANS($B$2))*COS(RADIANS(AD185)))-SIN(RADIANS(T185)))/(COS(RADIANS($B$2))*SIN(RADIANS(AD185))))),360))</f>
        <v>148.483408748585</v>
      </c>
    </row>
    <row r="186" customFormat="false" ht="15" hidden="false" customHeight="false" outlineLevel="0" collapsed="false">
      <c r="D186" s="5" t="n">
        <f aca="false">D185+1</f>
        <v>46207</v>
      </c>
      <c r="E186" s="6" t="n">
        <f aca="false">$B$5</f>
        <v>0.5</v>
      </c>
      <c r="F186" s="7" t="n">
        <f aca="false">D186+2415018.5+E186-$B$4/24</f>
        <v>2461225.95833333</v>
      </c>
      <c r="G186" s="8" t="n">
        <f aca="false">(F186-2451545)/36525</f>
        <v>0.265050193931102</v>
      </c>
      <c r="I186" s="1" t="n">
        <f aca="false">MOD(280.46646+G186*(36000.76983+G186*0.0003032),360)</f>
        <v>102.477506410742</v>
      </c>
      <c r="J186" s="1" t="n">
        <f aca="false">357.52911+G186*(35999.05029-0.0001537*G186)</f>
        <v>9899.08435990231</v>
      </c>
      <c r="K186" s="1" t="n">
        <f aca="false">0.016708634-G186*(0.000042037+0.0000001267*G186)</f>
        <v>0.0166974831841193</v>
      </c>
      <c r="L186" s="1" t="n">
        <f aca="false">SIN(RADIANS(J186))*(1.914602-G186*(0.004817+0.000014*G186))+SIN(RADIANS(2*J186))*(0.019993-0.000101*G186)+SIN(RADIANS(3*J186))*0.000289</f>
        <v>0.0299512090737732</v>
      </c>
      <c r="M186" s="1" t="n">
        <f aca="false">I186+L186</f>
        <v>102.507457619815</v>
      </c>
      <c r="N186" s="1" t="n">
        <f aca="false">J186+L186</f>
        <v>9899.11431111138</v>
      </c>
      <c r="O186" s="1" t="n">
        <f aca="false">(1.000001018*(1-K186*K186))/(1+K186*COS(RADIANS(N186)))</f>
        <v>1.01669645549361</v>
      </c>
      <c r="P186" s="1" t="n">
        <f aca="false">M186-0.00569-0.00478*SIN(RADIANS(125.04-1934.136*G186))</f>
        <v>102.503982405671</v>
      </c>
      <c r="Q186" s="1" t="n">
        <f aca="false">23+(26+((21.448-G186*(46.815+G186*(0.00059-G186*0.001813))))/60)/60</f>
        <v>23.4358443520781</v>
      </c>
      <c r="R186" s="1" t="n">
        <f aca="false">Q186+0.00256*COS(RADIANS(125.04-1934.136*G186))</f>
        <v>23.4381129686136</v>
      </c>
      <c r="S186" s="1" t="n">
        <f aca="false">DEGREES(ATAN2(COS(RADIANS(P186)),COS(RADIANS(R186))*SIN(RADIANS(P186))))</f>
        <v>103.588397168613</v>
      </c>
      <c r="T186" s="1" t="n">
        <f aca="false">DEGREES(ASIN(SIN(RADIANS(R186))*SIN(RADIANS(P186))))</f>
        <v>22.8502443203394</v>
      </c>
      <c r="U186" s="1" t="n">
        <f aca="false">TAN(RADIANS(R186/2))*TAN(RADIANS(R186/2))</f>
        <v>0.0430300801927472</v>
      </c>
      <c r="V186" s="1" t="n">
        <f aca="false">4*DEGREES(U186*SIN(2*RADIANS(I186))-2*K186*SIN(RADIANS(J186))+4*K186*U186*SIN(RADIANS(J186))*COS(2*RADIANS(I186))-0.5*U186*U186*SIN(4*RADIANS(I186))-1.25*K186*K186*SIN(2*RADIANS(J186)))</f>
        <v>-4.45236277514838</v>
      </c>
      <c r="W186" s="1" t="n">
        <f aca="false">DEGREES(ACOS(COS(RADIANS(90.833))/(COS(RADIANS($B$2))*COS(RADIANS(T186)))-TAN(RADIANS($B$2))*TAN(RADIANS(T186))))</f>
        <v>123.949490108705</v>
      </c>
      <c r="X186" s="6" t="n">
        <f aca="false">(720-4*$B$3-V186+$B$4*60)/1440</f>
        <v>0.548321863038297</v>
      </c>
      <c r="Y186" s="6" t="n">
        <f aca="false">(X186*1440-W186*4)/1440</f>
        <v>0.204017723847449</v>
      </c>
      <c r="Z186" s="6" t="n">
        <f aca="false">(X186*1440+W186*4)/1440</f>
        <v>0.892626002229146</v>
      </c>
      <c r="AA186" s="1" t="n">
        <f aca="false">8*W186</f>
        <v>991.595920869642</v>
      </c>
      <c r="AB186" s="1" t="n">
        <f aca="false">MOD(E186*1440+V186+4*$B$3-60*$B$4,1440)</f>
        <v>650.416517224852</v>
      </c>
      <c r="AC186" s="1" t="n">
        <f aca="false">IF(AB186/4&lt;0,AB186/4+180,AB186/4-180)</f>
        <v>-17.3958706937871</v>
      </c>
      <c r="AD186" s="1" t="n">
        <f aca="false">DEGREES(ACOS(SIN(RADIANS($B$2))*SIN(RADIANS(T186))+COS(RADIANS($B$2))*COS(RADIANS(T186))*COS(RADIANS(AC186))))</f>
        <v>31.789226641967</v>
      </c>
      <c r="AE186" s="1" t="n">
        <f aca="false">90-AD186</f>
        <v>58.210773358033</v>
      </c>
      <c r="AF186" s="1" t="n">
        <f aca="false">IF(AE186&gt;85,0,IF(AE186&gt;5,58.1/TAN(RADIANS(AE186))-0.07/POWER(TAN(RADIANS(AE186)),3)+0.000086/POWER(TAN(RADIANS(AE186)),5),IF(AE186&gt;-0.575,1735+AE186*(-518.2+AE186*(103.4+AE186*(-12.79+AE186*0.711))),-20.772/TAN(RADIANS(AE186)))))/3600</f>
        <v>0.00999770762256143</v>
      </c>
      <c r="AG186" s="1" t="n">
        <f aca="false">AE186+AF186</f>
        <v>58.2207710656556</v>
      </c>
      <c r="AH186" s="1" t="n">
        <f aca="false">IF(AC186&gt;0,MOD(DEGREES(ACOS(((SIN(RADIANS($B$2))*COS(RADIANS(AD186)))-SIN(RADIANS(T186)))/(COS(RADIANS($B$2))*SIN(RADIANS(AD186)))))+180,360),MOD(540-DEGREES(ACOS(((SIN(RADIANS($B$2))*COS(RADIANS(AD186)))-SIN(RADIANS(T186)))/(COS(RADIANS($B$2))*SIN(RADIANS(AD186))))),360))</f>
        <v>148.466899894562</v>
      </c>
    </row>
    <row r="187" customFormat="false" ht="15" hidden="false" customHeight="false" outlineLevel="0" collapsed="false">
      <c r="D187" s="5" t="n">
        <f aca="false">D186+1</f>
        <v>46208</v>
      </c>
      <c r="E187" s="6" t="n">
        <f aca="false">$B$5</f>
        <v>0.5</v>
      </c>
      <c r="F187" s="7" t="n">
        <f aca="false">D187+2415018.5+E187-$B$4/24</f>
        <v>2461226.95833333</v>
      </c>
      <c r="G187" s="8" t="n">
        <f aca="false">(F187-2451545)/36525</f>
        <v>0.265077572438973</v>
      </c>
      <c r="I187" s="1" t="n">
        <f aca="false">MOD(280.46646+G187*(36000.76983+G187*0.0003032),360)</f>
        <v>103.463153775307</v>
      </c>
      <c r="J187" s="1" t="n">
        <f aca="false">357.52911+G187*(35999.05029-0.0001537*G187)</f>
        <v>9900.0699601818</v>
      </c>
      <c r="K187" s="1" t="n">
        <f aca="false">0.016708634-G187*(0.000042037+0.0000001267*G187)</f>
        <v>0.0166974820313701</v>
      </c>
      <c r="L187" s="1" t="n">
        <f aca="false">SIN(RADIANS(J187))*(1.914602-G187*(0.004817+0.000014*G187))+SIN(RADIANS(2*J187))*(0.019993-0.000101*G187)+SIN(RADIANS(3*J187))*0.000289</f>
        <v>-0.00228853588735322</v>
      </c>
      <c r="M187" s="1" t="n">
        <f aca="false">I187+L187</f>
        <v>103.460865239419</v>
      </c>
      <c r="N187" s="1" t="n">
        <f aca="false">J187+L187</f>
        <v>9900.06767164592</v>
      </c>
      <c r="O187" s="1" t="n">
        <f aca="false">(1.000001018*(1-K187*K187))/(1+K187*COS(RADIANS(N187)))</f>
        <v>1.01669850498753</v>
      </c>
      <c r="P187" s="1" t="n">
        <f aca="false">M187-0.00569-0.00478*SIN(RADIANS(125.04-1934.136*G187))</f>
        <v>103.457393939251</v>
      </c>
      <c r="Q187" s="1" t="n">
        <f aca="false">23+(26+((21.448-G187*(46.815+G187*(0.00059-G187*0.001813))))/60)/60</f>
        <v>23.4358439960439</v>
      </c>
      <c r="R187" s="1" t="n">
        <f aca="false">Q187+0.00256*COS(RADIANS(125.04-1934.136*G187))</f>
        <v>23.4381115153396</v>
      </c>
      <c r="S187" s="1" t="n">
        <f aca="false">DEGREES(ATAN2(COS(RADIANS(P187)),COS(RADIANS(R187))*SIN(RADIANS(P187))))</f>
        <v>104.61778325097</v>
      </c>
      <c r="T187" s="1" t="n">
        <f aca="false">DEGREES(ASIN(SIN(RADIANS(R187))*SIN(RADIANS(P187))))</f>
        <v>22.7578380993415</v>
      </c>
      <c r="U187" s="1" t="n">
        <f aca="false">TAN(RADIANS(R187/2))*TAN(RADIANS(R187/2))</f>
        <v>0.0430300747048273</v>
      </c>
      <c r="V187" s="1" t="n">
        <f aca="false">4*DEGREES(U187*SIN(2*RADIANS(I187))-2*K187*SIN(RADIANS(J187))+4*K187*U187*SIN(RADIANS(J187))*COS(2*RADIANS(I187))-0.5*U187*U187*SIN(4*RADIANS(I187))-1.25*K187*K187*SIN(2*RADIANS(J187)))</f>
        <v>-4.6273087492087</v>
      </c>
      <c r="W187" s="1" t="n">
        <f aca="false">DEGREES(ACOS(COS(RADIANS(90.833))/(COS(RADIANS($B$2))*COS(RADIANS(T187)))-TAN(RADIANS($B$2))*TAN(RADIANS(T187))))</f>
        <v>123.782648643067</v>
      </c>
      <c r="X187" s="6" t="n">
        <f aca="false">(720-4*$B$3-V187+$B$4*60)/1440</f>
        <v>0.548443353298062</v>
      </c>
      <c r="Y187" s="6" t="n">
        <f aca="false">(X187*1440-W187*4)/1440</f>
        <v>0.204602662622874</v>
      </c>
      <c r="Z187" s="6" t="n">
        <f aca="false">(X187*1440+W187*4)/1440</f>
        <v>0.892284043973249</v>
      </c>
      <c r="AA187" s="1" t="n">
        <f aca="false">8*W187</f>
        <v>990.26118914454</v>
      </c>
      <c r="AB187" s="1" t="n">
        <f aca="false">MOD(E187*1440+V187+4*$B$3-60*$B$4,1440)</f>
        <v>650.241571250791</v>
      </c>
      <c r="AC187" s="1" t="n">
        <f aca="false">IF(AB187/4&lt;0,AB187/4+180,AB187/4-180)</f>
        <v>-17.4396071873022</v>
      </c>
      <c r="AD187" s="1" t="n">
        <f aca="false">DEGREES(ACOS(SIN(RADIANS($B$2))*SIN(RADIANS(T187))+COS(RADIANS($B$2))*COS(RADIANS(T187))*COS(RADIANS(AC187))))</f>
        <v>31.8899101798811</v>
      </c>
      <c r="AE187" s="1" t="n">
        <f aca="false">90-AD187</f>
        <v>58.1100898201189</v>
      </c>
      <c r="AF187" s="1" t="n">
        <f aca="false">IF(AE187&gt;85,0,IF(AE187&gt;5,58.1/TAN(RADIANS(AE187))-0.07/POWER(TAN(RADIANS(AE187)),3)+0.000086/POWER(TAN(RADIANS(AE187)),5),IF(AE187&gt;-0.575,1735+AE187*(-518.2+AE187*(103.4+AE187*(-12.79+AE187*0.711))),-20.772/TAN(RADIANS(AE187)))))/3600</f>
        <v>0.0100369493807262</v>
      </c>
      <c r="AG187" s="1" t="n">
        <f aca="false">AE187+AF187</f>
        <v>58.1201267694996</v>
      </c>
      <c r="AH187" s="1" t="n">
        <f aca="false">IF(AC187&gt;0,MOD(DEGREES(ACOS(((SIN(RADIANS($B$2))*COS(RADIANS(AD187)))-SIN(RADIANS(T187)))/(COS(RADIANS($B$2))*SIN(RADIANS(AD187)))))+180,360),MOD(540-DEGREES(ACOS(((SIN(RADIANS($B$2))*COS(RADIANS(AD187)))-SIN(RADIANS(T187)))/(COS(RADIANS($B$2))*SIN(RADIANS(AD187))))),360))</f>
        <v>148.457001996412</v>
      </c>
    </row>
    <row r="188" customFormat="false" ht="15" hidden="false" customHeight="false" outlineLevel="0" collapsed="false">
      <c r="D188" s="5" t="n">
        <f aca="false">D187+1</f>
        <v>46209</v>
      </c>
      <c r="E188" s="6" t="n">
        <f aca="false">$B$5</f>
        <v>0.5</v>
      </c>
      <c r="F188" s="7" t="n">
        <f aca="false">D188+2415018.5+E188-$B$4/24</f>
        <v>2461227.95833333</v>
      </c>
      <c r="G188" s="8" t="n">
        <f aca="false">(F188-2451545)/36525</f>
        <v>0.265104950946844</v>
      </c>
      <c r="I188" s="1" t="n">
        <f aca="false">MOD(280.46646+G188*(36000.76983+G188*0.0003032),360)</f>
        <v>104.44880113987</v>
      </c>
      <c r="J188" s="1" t="n">
        <f aca="false">357.52911+G188*(35999.05029-0.0001537*G188)</f>
        <v>9901.0555604613</v>
      </c>
      <c r="K188" s="1" t="n">
        <f aca="false">0.016708634-G188*(0.000042037+0.0000001267*G188)</f>
        <v>0.0166974808786206</v>
      </c>
      <c r="L188" s="1" t="n">
        <f aca="false">SIN(RADIANS(J188))*(1.914602-G188*(0.004817+0.000014*G188))+SIN(RADIANS(2*J188))*(0.019993-0.000101*G188)+SIN(RADIANS(3*J188))*0.000289</f>
        <v>-0.0345276400893921</v>
      </c>
      <c r="M188" s="1" t="n">
        <f aca="false">I188+L188</f>
        <v>104.41427349978</v>
      </c>
      <c r="N188" s="1" t="n">
        <f aca="false">J188+L188</f>
        <v>9901.02103282121</v>
      </c>
      <c r="O188" s="1" t="n">
        <f aca="false">(1.000001018*(1-K188*K188))/(1+K188*COS(RADIANS(N188)))</f>
        <v>1.01669577463405</v>
      </c>
      <c r="P188" s="1" t="n">
        <f aca="false">M188-0.00569-0.00478*SIN(RADIANS(125.04-1934.136*G188))</f>
        <v>104.410806111693</v>
      </c>
      <c r="Q188" s="1" t="n">
        <f aca="false">23+(26+((21.448-G188*(46.815+G188*(0.00059-G188*0.001813))))/60)/60</f>
        <v>23.4358436400098</v>
      </c>
      <c r="R188" s="1" t="n">
        <f aca="false">Q188+0.00256*COS(RADIANS(125.04-1934.136*G188))</f>
        <v>23.4381100601288</v>
      </c>
      <c r="S188" s="1" t="n">
        <f aca="false">DEGREES(ATAN2(COS(RADIANS(P188)),COS(RADIANS(R188))*SIN(RADIANS(P188))))</f>
        <v>105.64572857482</v>
      </c>
      <c r="T188" s="1" t="n">
        <f aca="false">DEGREES(ASIN(SIN(RADIANS(R188))*SIN(RADIANS(P188))))</f>
        <v>22.6588438283179</v>
      </c>
      <c r="U188" s="1" t="n">
        <f aca="false">TAN(RADIANS(R188/2))*TAN(RADIANS(R188/2))</f>
        <v>0.0430300692095937</v>
      </c>
      <c r="V188" s="1" t="n">
        <f aca="false">4*DEGREES(U188*SIN(2*RADIANS(I188))-2*K188*SIN(RADIANS(J188))+4*K188*U188*SIN(RADIANS(J188))*COS(2*RADIANS(I188))-0.5*U188*U188*SIN(4*RADIANS(I188))-1.25*K188*K188*SIN(2*RADIANS(J188)))</f>
        <v>-4.79651440123209</v>
      </c>
      <c r="W188" s="1" t="n">
        <f aca="false">DEGREES(ACOS(COS(RADIANS(90.833))/(COS(RADIANS($B$2))*COS(RADIANS(T188)))-TAN(RADIANS($B$2))*TAN(RADIANS(T188))))</f>
        <v>123.604526678932</v>
      </c>
      <c r="X188" s="6" t="n">
        <f aca="false">(720-4*$B$3-V188+$B$4*60)/1440</f>
        <v>0.548560857223078</v>
      </c>
      <c r="Y188" s="6" t="n">
        <f aca="false">(X188*1440-W188*4)/1440</f>
        <v>0.205214949781601</v>
      </c>
      <c r="Z188" s="6" t="n">
        <f aca="false">(X188*1440+W188*4)/1440</f>
        <v>0.891906764664555</v>
      </c>
      <c r="AA188" s="1" t="n">
        <f aca="false">8*W188</f>
        <v>988.836213431454</v>
      </c>
      <c r="AB188" s="1" t="n">
        <f aca="false">MOD(E188*1440+V188+4*$B$3-60*$B$4,1440)</f>
        <v>650.072365598768</v>
      </c>
      <c r="AC188" s="1" t="n">
        <f aca="false">IF(AB188/4&lt;0,AB188/4+180,AB188/4-180)</f>
        <v>-17.481908600308</v>
      </c>
      <c r="AD188" s="1" t="n">
        <f aca="false">DEGREES(ACOS(SIN(RADIANS($B$2))*SIN(RADIANS(T188))+COS(RADIANS($B$2))*COS(RADIANS(T188))*COS(RADIANS(AC188))))</f>
        <v>31.9963041471481</v>
      </c>
      <c r="AE188" s="1" t="n">
        <f aca="false">90-AD188</f>
        <v>58.0036958528519</v>
      </c>
      <c r="AF188" s="1" t="n">
        <f aca="false">IF(AE188&gt;85,0,IF(AE188&gt;5,58.1/TAN(RADIANS(AE188))-0.07/POWER(TAN(RADIANS(AE188)),3)+0.000086/POWER(TAN(RADIANS(AE188)),5),IF(AE188&gt;-0.575,1735+AE188*(-518.2+AE188*(103.4+AE188*(-12.79+AE188*0.711))),-20.772/TAN(RADIANS(AE188)))))/3600</f>
        <v>0.0100785096927365</v>
      </c>
      <c r="AG188" s="1" t="n">
        <f aca="false">AE188+AF188</f>
        <v>58.0137743625447</v>
      </c>
      <c r="AH188" s="1" t="n">
        <f aca="false">IF(AC188&gt;0,MOD(DEGREES(ACOS(((SIN(RADIANS($B$2))*COS(RADIANS(AD188)))-SIN(RADIANS(T188)))/(COS(RADIANS($B$2))*SIN(RADIANS(AD188)))))+180,360),MOD(540-DEGREES(ACOS(((SIN(RADIANS($B$2))*COS(RADIANS(AD188)))-SIN(RADIANS(T188)))/(COS(RADIANS($B$2))*SIN(RADIANS(AD188))))),360))</f>
        <v>148.453767911275</v>
      </c>
    </row>
    <row r="189" customFormat="false" ht="15" hidden="false" customHeight="false" outlineLevel="0" collapsed="false">
      <c r="D189" s="5" t="n">
        <f aca="false">D188+1</f>
        <v>46210</v>
      </c>
      <c r="E189" s="6" t="n">
        <f aca="false">$B$5</f>
        <v>0.5</v>
      </c>
      <c r="F189" s="7" t="n">
        <f aca="false">D189+2415018.5+E189-$B$4/24</f>
        <v>2461228.95833333</v>
      </c>
      <c r="G189" s="8" t="n">
        <f aca="false">(F189-2451545)/36525</f>
        <v>0.265132329454716</v>
      </c>
      <c r="I189" s="1" t="n">
        <f aca="false">MOD(280.46646+G189*(36000.76983+G189*0.0003032),360)</f>
        <v>105.434448504437</v>
      </c>
      <c r="J189" s="1" t="n">
        <f aca="false">357.52911+G189*(35999.05029-0.0001537*G189)</f>
        <v>9902.04116074079</v>
      </c>
      <c r="K189" s="1" t="n">
        <f aca="false">0.016708634-G189*(0.000042037+0.0000001267*G189)</f>
        <v>0.0166974797258709</v>
      </c>
      <c r="L189" s="1" t="n">
        <f aca="false">SIN(RADIANS(J189))*(1.914602-G189*(0.004817+0.000014*G189))+SIN(RADIANS(2*J189))*(0.019993-0.000101*G189)+SIN(RADIANS(3*J189))*0.000289</f>
        <v>-0.0667571382581875</v>
      </c>
      <c r="M189" s="1" t="n">
        <f aca="false">I189+L189</f>
        <v>105.367691366178</v>
      </c>
      <c r="N189" s="1" t="n">
        <f aca="false">J189+L189</f>
        <v>9901.97440360253</v>
      </c>
      <c r="O189" s="1" t="n">
        <f aca="false">(1.000001018*(1-K189*K189))/(1+K189*COS(RADIANS(N189)))</f>
        <v>1.01668826516406</v>
      </c>
      <c r="P189" s="1" t="n">
        <f aca="false">M189-0.00569-0.00478*SIN(RADIANS(125.04-1934.136*G189))</f>
        <v>105.364227888273</v>
      </c>
      <c r="Q189" s="1" t="n">
        <f aca="false">23+(26+((21.448-G189*(46.815+G189*(0.00059-G189*0.001813))))/60)/60</f>
        <v>23.4358432839756</v>
      </c>
      <c r="R189" s="1" t="n">
        <f aca="false">Q189+0.00256*COS(RADIANS(125.04-1934.136*G189))</f>
        <v>23.438108602982</v>
      </c>
      <c r="S189" s="1" t="n">
        <f aca="false">DEGREES(ATAN2(COS(RADIANS(P189)),COS(RADIANS(R189))*SIN(RADIANS(P189))))</f>
        <v>106.672153533388</v>
      </c>
      <c r="T189" s="1" t="n">
        <f aca="false">DEGREES(ASIN(SIN(RADIANS(R189))*SIN(RADIANS(P189))))</f>
        <v>22.5533018282003</v>
      </c>
      <c r="U189" s="1" t="n">
        <f aca="false">TAN(RADIANS(R189/2))*TAN(RADIANS(R189/2))</f>
        <v>0.0430300637070499</v>
      </c>
      <c r="V189" s="1" t="n">
        <f aca="false">4*DEGREES(U189*SIN(2*RADIANS(I189))-2*K189*SIN(RADIANS(J189))+4*K189*U189*SIN(RADIANS(J189))*COS(2*RADIANS(I189))-0.5*U189*U189*SIN(4*RADIANS(I189))-1.25*K189*K189*SIN(2*RADIANS(J189)))</f>
        <v>-4.95966004654613</v>
      </c>
      <c r="W189" s="1" t="n">
        <f aca="false">DEGREES(ACOS(COS(RADIANS(90.833))/(COS(RADIANS($B$2))*COS(RADIANS(T189)))-TAN(RADIANS($B$2))*TAN(RADIANS(T189))))</f>
        <v>123.415315222742</v>
      </c>
      <c r="X189" s="6" t="n">
        <f aca="false">(720-4*$B$3-V189+$B$4*60)/1440</f>
        <v>0.548674152810102</v>
      </c>
      <c r="Y189" s="6" t="n">
        <f aca="false">(X189*1440-W189*4)/1440</f>
        <v>0.205853832746928</v>
      </c>
      <c r="Z189" s="6" t="n">
        <f aca="false">(X189*1440+W189*4)/1440</f>
        <v>0.891494472873275</v>
      </c>
      <c r="AA189" s="1" t="n">
        <f aca="false">8*W189</f>
        <v>987.322521781939</v>
      </c>
      <c r="AB189" s="1" t="n">
        <f aca="false">MOD(E189*1440+V189+4*$B$3-60*$B$4,1440)</f>
        <v>649.909219953454</v>
      </c>
      <c r="AC189" s="1" t="n">
        <f aca="false">IF(AB189/4&lt;0,AB189/4+180,AB189/4-180)</f>
        <v>-17.5226950116365</v>
      </c>
      <c r="AD189" s="1" t="n">
        <f aca="false">DEGREES(ACOS(SIN(RADIANS($B$2))*SIN(RADIANS(T189))+COS(RADIANS($B$2))*COS(RADIANS(T189))*COS(RADIANS(AC189))))</f>
        <v>32.1083463261637</v>
      </c>
      <c r="AE189" s="1" t="n">
        <f aca="false">90-AD189</f>
        <v>57.8916536738363</v>
      </c>
      <c r="AF189" s="1" t="n">
        <f aca="false">IF(AE189&gt;85,0,IF(AE189&gt;5,58.1/TAN(RADIANS(AE189))-0.07/POWER(TAN(RADIANS(AE189)),3)+0.000086/POWER(TAN(RADIANS(AE189)),5),IF(AE189&gt;-0.575,1735+AE189*(-518.2+AE189*(103.4+AE189*(-12.79+AE189*0.711))),-20.772/TAN(RADIANS(AE189)))))/3600</f>
        <v>0.0101223802034938</v>
      </c>
      <c r="AG189" s="1" t="n">
        <f aca="false">AE189+AF189</f>
        <v>57.9017760540398</v>
      </c>
      <c r="AH189" s="1" t="n">
        <f aca="false">IF(AC189&gt;0,MOD(DEGREES(ACOS(((SIN(RADIANS($B$2))*COS(RADIANS(AD189)))-SIN(RADIANS(T189)))/(COS(RADIANS($B$2))*SIN(RADIANS(AD189)))))+180,360),MOD(540-DEGREES(ACOS(((SIN(RADIANS($B$2))*COS(RADIANS(AD189)))-SIN(RADIANS(T189)))/(COS(RADIANS($B$2))*SIN(RADIANS(AD189))))),360))</f>
        <v>148.457239575992</v>
      </c>
    </row>
    <row r="190" customFormat="false" ht="15" hidden="false" customHeight="false" outlineLevel="0" collapsed="false">
      <c r="D190" s="5" t="n">
        <f aca="false">D189+1</f>
        <v>46211</v>
      </c>
      <c r="E190" s="6" t="n">
        <f aca="false">$B$5</f>
        <v>0.5</v>
      </c>
      <c r="F190" s="7" t="n">
        <f aca="false">D190+2415018.5+E190-$B$4/24</f>
        <v>2461229.95833333</v>
      </c>
      <c r="G190" s="8" t="n">
        <f aca="false">(F190-2451545)/36525</f>
        <v>0.265159707962587</v>
      </c>
      <c r="I190" s="1" t="n">
        <f aca="false">MOD(280.46646+G190*(36000.76983+G190*0.0003032),360)</f>
        <v>106.420095869002</v>
      </c>
      <c r="J190" s="1" t="n">
        <f aca="false">357.52911+G190*(35999.05029-0.0001537*G190)</f>
        <v>9903.02676102029</v>
      </c>
      <c r="K190" s="1" t="n">
        <f aca="false">0.016708634-G190*(0.000042037+0.0000001267*G190)</f>
        <v>0.0166974785731211</v>
      </c>
      <c r="L190" s="1" t="n">
        <f aca="false">SIN(RADIANS(J190))*(1.914602-G190*(0.004817+0.000014*G190))+SIN(RADIANS(2*J190))*(0.019993-0.000101*G190)+SIN(RADIANS(3*J190))*0.000289</f>
        <v>-0.098968067291122</v>
      </c>
      <c r="M190" s="1" t="n">
        <f aca="false">I190+L190</f>
        <v>106.321127801711</v>
      </c>
      <c r="N190" s="1" t="n">
        <f aca="false">J190+L190</f>
        <v>9902.92779295299</v>
      </c>
      <c r="O190" s="1" t="n">
        <f aca="false">(1.000001018*(1-K190*K190))/(1+K190*COS(RADIANS(N190)))</f>
        <v>1.0166759785867</v>
      </c>
      <c r="P190" s="1" t="n">
        <f aca="false">M190-0.00569-0.00478*SIN(RADIANS(125.04-1934.136*G190))</f>
        <v>106.317668232086</v>
      </c>
      <c r="Q190" s="1" t="n">
        <f aca="false">23+(26+((21.448-G190*(46.815+G190*(0.00059-G190*0.001813))))/60)/60</f>
        <v>23.4358429279415</v>
      </c>
      <c r="R190" s="1" t="n">
        <f aca="false">Q190+0.00256*COS(RADIANS(125.04-1934.136*G190))</f>
        <v>23.4381071439002</v>
      </c>
      <c r="S190" s="1" t="n">
        <f aca="false">DEGREES(ATAN2(COS(RADIANS(P190)),COS(RADIANS(R190))*SIN(RADIANS(P190))))</f>
        <v>107.696980956756</v>
      </c>
      <c r="T190" s="1" t="n">
        <f aca="false">DEGREES(ASIN(SIN(RADIANS(R190))*SIN(RADIANS(P190))))</f>
        <v>22.4412546944825</v>
      </c>
      <c r="U190" s="1" t="n">
        <f aca="false">TAN(RADIANS(R190/2))*TAN(RADIANS(R190/2))</f>
        <v>0.0430300581971996</v>
      </c>
      <c r="V190" s="1" t="n">
        <f aca="false">4*DEGREES(U190*SIN(2*RADIANS(I190))-2*K190*SIN(RADIANS(J190))+4*K190*U190*SIN(RADIANS(J190))*COS(2*RADIANS(I190))-0.5*U190*U190*SIN(4*RADIANS(I190))-1.25*K190*K190*SIN(2*RADIANS(J190)))</f>
        <v>-5.11643553854401</v>
      </c>
      <c r="W190" s="1" t="n">
        <f aca="false">DEGREES(ACOS(COS(RADIANS(90.833))/(COS(RADIANS($B$2))*COS(RADIANS(T190)))-TAN(RADIANS($B$2))*TAN(RADIANS(T190))))</f>
        <v>123.215213593042</v>
      </c>
      <c r="X190" s="6" t="n">
        <f aca="false">(720-4*$B$3-V190+$B$4*60)/1440</f>
        <v>0.548783024679544</v>
      </c>
      <c r="Y190" s="6" t="n">
        <f aca="false">(X190*1440-W190*4)/1440</f>
        <v>0.20651854247665</v>
      </c>
      <c r="Z190" s="6" t="n">
        <f aca="false">(X190*1440+W190*4)/1440</f>
        <v>0.891047506882439</v>
      </c>
      <c r="AA190" s="1" t="n">
        <f aca="false">8*W190</f>
        <v>985.721708744336</v>
      </c>
      <c r="AB190" s="1" t="n">
        <f aca="false">MOD(E190*1440+V190+4*$B$3-60*$B$4,1440)</f>
        <v>649.752444461456</v>
      </c>
      <c r="AC190" s="1" t="n">
        <f aca="false">IF(AB190/4&lt;0,AB190/4+180,AB190/4-180)</f>
        <v>-17.561888884636</v>
      </c>
      <c r="AD190" s="1" t="n">
        <f aca="false">DEGREES(ACOS(SIN(RADIANS($B$2))*SIN(RADIANS(T190))+COS(RADIANS($B$2))*COS(RADIANS(T190))*COS(RADIANS(AC190))))</f>
        <v>32.2259739887541</v>
      </c>
      <c r="AE190" s="1" t="n">
        <f aca="false">90-AD190</f>
        <v>57.7740260112459</v>
      </c>
      <c r="AF190" s="1" t="n">
        <f aca="false">IF(AE190&gt;85,0,IF(AE190&gt;5,58.1/TAN(RADIANS(AE190))-0.07/POWER(TAN(RADIANS(AE190)),3)+0.000086/POWER(TAN(RADIANS(AE190)),5),IF(AE190&gt;-0.575,1735+AE190*(-518.2+AE190*(103.4+AE190*(-12.79+AE190*0.711))),-20.772/TAN(RADIANS(AE190)))))/3600</f>
        <v>0.0101685531508606</v>
      </c>
      <c r="AG190" s="1" t="n">
        <f aca="false">AE190+AF190</f>
        <v>57.7841945643968</v>
      </c>
      <c r="AH190" s="1" t="n">
        <f aca="false">IF(AC190&gt;0,MOD(DEGREES(ACOS(((SIN(RADIANS($B$2))*COS(RADIANS(AD190)))-SIN(RADIANS(T190)))/(COS(RADIANS($B$2))*SIN(RADIANS(AD190)))))+180,360),MOD(540-DEGREES(ACOS(((SIN(RADIANS($B$2))*COS(RADIANS(AD190)))-SIN(RADIANS(T190)))/(COS(RADIANS($B$2))*SIN(RADIANS(AD190))))),360))</f>
        <v>148.467448112695</v>
      </c>
    </row>
    <row r="191" customFormat="false" ht="15" hidden="false" customHeight="false" outlineLevel="0" collapsed="false">
      <c r="D191" s="5" t="n">
        <f aca="false">D190+1</f>
        <v>46212</v>
      </c>
      <c r="E191" s="6" t="n">
        <f aca="false">$B$5</f>
        <v>0.5</v>
      </c>
      <c r="F191" s="7" t="n">
        <f aca="false">D191+2415018.5+E191-$B$4/24</f>
        <v>2461230.95833333</v>
      </c>
      <c r="G191" s="8" t="n">
        <f aca="false">(F191-2451545)/36525</f>
        <v>0.265187086470458</v>
      </c>
      <c r="I191" s="1" t="n">
        <f aca="false">MOD(280.46646+G191*(36000.76983+G191*0.0003032),360)</f>
        <v>107.40574323357</v>
      </c>
      <c r="J191" s="1" t="n">
        <f aca="false">357.52911+G191*(35999.05029-0.0001537*G191)</f>
        <v>9904.01236129978</v>
      </c>
      <c r="K191" s="1" t="n">
        <f aca="false">0.016708634-G191*(0.000042037+0.0000001267*G191)</f>
        <v>0.0166974774203711</v>
      </c>
      <c r="L191" s="1" t="n">
        <f aca="false">SIN(RADIANS(J191))*(1.914602-G191*(0.004817+0.000014*G191))+SIN(RADIANS(2*J191))*(0.019993-0.000101*G191)+SIN(RADIANS(3*J191))*0.000289</f>
        <v>-0.131151468282073</v>
      </c>
      <c r="M191" s="1" t="n">
        <f aca="false">I191+L191</f>
        <v>107.274591765288</v>
      </c>
      <c r="N191" s="1" t="n">
        <f aca="false">J191+L191</f>
        <v>9903.8812098315</v>
      </c>
      <c r="O191" s="1" t="n">
        <f aca="false">(1.000001018*(1-K191*K191))/(1+K191*COS(RADIANS(N191)))</f>
        <v>1.01665891818903</v>
      </c>
      <c r="P191" s="1" t="n">
        <f aca="false">M191-0.00569-0.00478*SIN(RADIANS(125.04-1934.136*G191))</f>
        <v>107.271136102039</v>
      </c>
      <c r="Q191" s="1" t="n">
        <f aca="false">23+(26+((21.448-G191*(46.815+G191*(0.00059-G191*0.001813))))/60)/60</f>
        <v>23.4358425719073</v>
      </c>
      <c r="R191" s="1" t="n">
        <f aca="false">Q191+0.00256*COS(RADIANS(125.04-1934.136*G191))</f>
        <v>23.4381056828844</v>
      </c>
      <c r="S191" s="1" t="n">
        <f aca="false">DEGREES(ATAN2(COS(RADIANS(P191)),COS(RADIANS(R191))*SIN(RADIANS(P191))))</f>
        <v>108.720136223378</v>
      </c>
      <c r="T191" s="1" t="n">
        <f aca="false">DEGREES(ASIN(SIN(RADIANS(R191))*SIN(RADIANS(P191))))</f>
        <v>22.3227472444062</v>
      </c>
      <c r="U191" s="1" t="n">
        <f aca="false">TAN(RADIANS(R191/2))*TAN(RADIANS(R191/2))</f>
        <v>0.0430300526800462</v>
      </c>
      <c r="V191" s="1" t="n">
        <f aca="false">4*DEGREES(U191*SIN(2*RADIANS(I191))-2*K191*SIN(RADIANS(J191))+4*K191*U191*SIN(RADIANS(J191))*COS(2*RADIANS(I191))-0.5*U191*U191*SIN(4*RADIANS(I191))-1.25*K191*K191*SIN(2*RADIANS(J191)))</f>
        <v>-5.26654073541672</v>
      </c>
      <c r="W191" s="1" t="n">
        <f aca="false">DEGREES(ACOS(COS(RADIANS(90.833))/(COS(RADIANS($B$2))*COS(RADIANS(T191)))-TAN(RADIANS($B$2))*TAN(RADIANS(T191))))</f>
        <v>123.004428697009</v>
      </c>
      <c r="X191" s="6" t="n">
        <f aca="false">(720-4*$B$3-V191+$B$4*60)/1440</f>
        <v>0.548887264399595</v>
      </c>
      <c r="Y191" s="6" t="n">
        <f aca="false">(X191*1440-W191*4)/1440</f>
        <v>0.207208295796791</v>
      </c>
      <c r="Z191" s="6" t="n">
        <f aca="false">(X191*1440+W191*4)/1440</f>
        <v>0.890566233002399</v>
      </c>
      <c r="AA191" s="1" t="n">
        <f aca="false">8*W191</f>
        <v>984.035429576076</v>
      </c>
      <c r="AB191" s="1" t="n">
        <f aca="false">MOD(E191*1440+V191+4*$B$3-60*$B$4,1440)</f>
        <v>649.602339264583</v>
      </c>
      <c r="AC191" s="1" t="n">
        <f aca="false">IF(AB191/4&lt;0,AB191/4+180,AB191/4-180)</f>
        <v>-17.5994151838542</v>
      </c>
      <c r="AD191" s="1" t="n">
        <f aca="false">DEGREES(ACOS(SIN(RADIANS($B$2))*SIN(RADIANS(T191))+COS(RADIANS($B$2))*COS(RADIANS(T191))*COS(RADIANS(AC191))))</f>
        <v>32.349123995965</v>
      </c>
      <c r="AE191" s="1" t="n">
        <f aca="false">90-AD191</f>
        <v>57.650876004035</v>
      </c>
      <c r="AF191" s="1" t="n">
        <f aca="false">IF(AE191&gt;85,0,IF(AE191&gt;5,58.1/TAN(RADIANS(AE191))-0.07/POWER(TAN(RADIANS(AE191)),3)+0.000086/POWER(TAN(RADIANS(AE191)),5),IF(AE191&gt;-0.575,1735+AE191*(-518.2+AE191*(103.4+AE191*(-12.79+AE191*0.711))),-20.772/TAN(RADIANS(AE191)))))/3600</f>
        <v>0.0102170213984046</v>
      </c>
      <c r="AG191" s="1" t="n">
        <f aca="false">AE191+AF191</f>
        <v>57.6610930254334</v>
      </c>
      <c r="AH191" s="1" t="n">
        <f aca="false">IF(AC191&gt;0,MOD(DEGREES(ACOS(((SIN(RADIANS($B$2))*COS(RADIANS(AD191)))-SIN(RADIANS(T191)))/(COS(RADIANS($B$2))*SIN(RADIANS(AD191)))))+180,360),MOD(540-DEGREES(ACOS(((SIN(RADIANS($B$2))*COS(RADIANS(AD191)))-SIN(RADIANS(T191)))/(COS(RADIANS($B$2))*SIN(RADIANS(AD191))))),360))</f>
        <v>148.484413966407</v>
      </c>
    </row>
    <row r="192" customFormat="false" ht="15" hidden="false" customHeight="false" outlineLevel="0" collapsed="false">
      <c r="D192" s="5" t="n">
        <f aca="false">D191+1</f>
        <v>46213</v>
      </c>
      <c r="E192" s="6" t="n">
        <f aca="false">$B$5</f>
        <v>0.5</v>
      </c>
      <c r="F192" s="7" t="n">
        <f aca="false">D192+2415018.5+E192-$B$4/24</f>
        <v>2461231.95833333</v>
      </c>
      <c r="G192" s="8" t="n">
        <f aca="false">(F192-2451545)/36525</f>
        <v>0.26521446497833</v>
      </c>
      <c r="I192" s="1" t="n">
        <f aca="false">MOD(280.46646+G192*(36000.76983+G192*0.0003032),360)</f>
        <v>108.391390598137</v>
      </c>
      <c r="J192" s="1" t="n">
        <f aca="false">357.52911+G192*(35999.05029-0.0001537*G192)</f>
        <v>9904.99796157927</v>
      </c>
      <c r="K192" s="1" t="n">
        <f aca="false">0.016708634-G192*(0.000042037+0.0000001267*G192)</f>
        <v>0.0166974762676208</v>
      </c>
      <c r="L192" s="1" t="n">
        <f aca="false">SIN(RADIANS(J192))*(1.914602-G192*(0.004817+0.000014*G192))+SIN(RADIANS(2*J192))*(0.019993-0.000101*G192)+SIN(RADIANS(3*J192))*0.000289</f>
        <v>-0.163298388546752</v>
      </c>
      <c r="M192" s="1" t="n">
        <f aca="false">I192+L192</f>
        <v>108.22809220959</v>
      </c>
      <c r="N192" s="1" t="n">
        <f aca="false">J192+L192</f>
        <v>9904.83466319072</v>
      </c>
      <c r="O192" s="1" t="n">
        <f aca="false">(1.000001018*(1-K192*K192))/(1+K192*COS(RADIANS(N192)))</f>
        <v>1.01663708853536</v>
      </c>
      <c r="P192" s="1" t="n">
        <f aca="false">M192-0.00569-0.00478*SIN(RADIANS(125.04-1934.136*G192))</f>
        <v>108.224640450808</v>
      </c>
      <c r="Q192" s="1" t="n">
        <f aca="false">23+(26+((21.448-G192*(46.815+G192*(0.00059-G192*0.001813))))/60)/60</f>
        <v>23.4358422158732</v>
      </c>
      <c r="R192" s="1" t="n">
        <f aca="false">Q192+0.00256*COS(RADIANS(125.04-1934.136*G192))</f>
        <v>23.4381042199355</v>
      </c>
      <c r="S192" s="1" t="n">
        <f aca="false">DEGREES(ATAN2(COS(RADIANS(P192)),COS(RADIANS(R192))*SIN(RADIANS(P192))))</f>
        <v>109.741547364591</v>
      </c>
      <c r="T192" s="1" t="n">
        <f aca="false">DEGREES(ASIN(SIN(RADIANS(R192))*SIN(RADIANS(P192))))</f>
        <v>22.1978264622673</v>
      </c>
      <c r="U192" s="1" t="n">
        <f aca="false">TAN(RADIANS(R192/2))*TAN(RADIANS(R192/2))</f>
        <v>0.0430300471555934</v>
      </c>
      <c r="V192" s="1" t="n">
        <f aca="false">4*DEGREES(U192*SIN(2*RADIANS(I192))-2*K192*SIN(RADIANS(J192))+4*K192*U192*SIN(RADIANS(J192))*COS(2*RADIANS(I192))-0.5*U192*U192*SIN(4*RADIANS(I192))-1.25*K192*K192*SIN(2*RADIANS(J192)))</f>
        <v>-5.40968594203564</v>
      </c>
      <c r="W192" s="1" t="n">
        <f aca="false">DEGREES(ACOS(COS(RADIANS(90.833))/(COS(RADIANS($B$2))*COS(RADIANS(T192)))-TAN(RADIANS($B$2))*TAN(RADIANS(T192))))</f>
        <v>122.783174300774</v>
      </c>
      <c r="X192" s="6" t="n">
        <f aca="false">(720-4*$B$3-V192+$B$4*60)/1440</f>
        <v>0.54898667079308</v>
      </c>
      <c r="Y192" s="6" t="n">
        <f aca="false">(X192*1440-W192*4)/1440</f>
        <v>0.207922297735374</v>
      </c>
      <c r="Z192" s="6" t="n">
        <f aca="false">(X192*1440+W192*4)/1440</f>
        <v>0.890051043850787</v>
      </c>
      <c r="AA192" s="1" t="n">
        <f aca="false">8*W192</f>
        <v>982.265394406195</v>
      </c>
      <c r="AB192" s="1" t="n">
        <f aca="false">MOD(E192*1440+V192+4*$B$3-60*$B$4,1440)</f>
        <v>649.459194057964</v>
      </c>
      <c r="AC192" s="1" t="n">
        <f aca="false">IF(AB192/4&lt;0,AB192/4+180,AB192/4-180)</f>
        <v>-17.6352014855089</v>
      </c>
      <c r="AD192" s="1" t="n">
        <f aca="false">DEGREES(ACOS(SIN(RADIANS($B$2))*SIN(RADIANS(T192))+COS(RADIANS($B$2))*COS(RADIANS(T192))*COS(RADIANS(AC192))))</f>
        <v>32.4777328927828</v>
      </c>
      <c r="AE192" s="1" t="n">
        <f aca="false">90-AD192</f>
        <v>57.5222671072172</v>
      </c>
      <c r="AF192" s="1" t="n">
        <f aca="false">IF(AE192&gt;85,0,IF(AE192&gt;5,58.1/TAN(RADIANS(AE192))-0.07/POWER(TAN(RADIANS(AE192)),3)+0.000086/POWER(TAN(RADIANS(AE192)),5),IF(AE192&gt;-0.575,1735+AE192*(-518.2+AE192*(103.4+AE192*(-12.79+AE192*0.711))),-20.772/TAN(RADIANS(AE192)))))/3600</f>
        <v>0.0102677784674161</v>
      </c>
      <c r="AG192" s="1" t="n">
        <f aca="false">AE192+AF192</f>
        <v>57.5325348856846</v>
      </c>
      <c r="AH192" s="1" t="n">
        <f aca="false">IF(AC192&gt;0,MOD(DEGREES(ACOS(((SIN(RADIANS($B$2))*COS(RADIANS(AD192)))-SIN(RADIANS(T192)))/(COS(RADIANS($B$2))*SIN(RADIANS(AD192)))))+180,360),MOD(540-DEGREES(ACOS(((SIN(RADIANS($B$2))*COS(RADIANS(AD192)))-SIN(RADIANS(T192)))/(COS(RADIANS($B$2))*SIN(RADIANS(AD192))))),360))</f>
        <v>148.508147072497</v>
      </c>
    </row>
    <row r="193" customFormat="false" ht="15" hidden="false" customHeight="false" outlineLevel="0" collapsed="false">
      <c r="D193" s="5" t="n">
        <f aca="false">D192+1</f>
        <v>46214</v>
      </c>
      <c r="E193" s="6" t="n">
        <f aca="false">$B$5</f>
        <v>0.5</v>
      </c>
      <c r="F193" s="7" t="n">
        <f aca="false">D193+2415018.5+E193-$B$4/24</f>
        <v>2461232.95833333</v>
      </c>
      <c r="G193" s="8" t="n">
        <f aca="false">(F193-2451545)/36525</f>
        <v>0.265241843486201</v>
      </c>
      <c r="I193" s="1" t="n">
        <f aca="false">MOD(280.46646+G193*(36000.76983+G193*0.0003032),360)</f>
        <v>109.377037962706</v>
      </c>
      <c r="J193" s="1" t="n">
        <f aca="false">357.52911+G193*(35999.05029-0.0001537*G193)</f>
        <v>9905.98356185876</v>
      </c>
      <c r="K193" s="1" t="n">
        <f aca="false">0.016708634-G193*(0.000042037+0.0000001267*G193)</f>
        <v>0.0166974751148704</v>
      </c>
      <c r="L193" s="1" t="n">
        <f aca="false">SIN(RADIANS(J193))*(1.914602-G193*(0.004817+0.000014*G193))+SIN(RADIANS(2*J193))*(0.019993-0.000101*G193)+SIN(RADIANS(3*J193))*0.000289</f>
        <v>-0.195399883648528</v>
      </c>
      <c r="M193" s="1" t="n">
        <f aca="false">I193+L193</f>
        <v>109.181638079057</v>
      </c>
      <c r="N193" s="1" t="n">
        <f aca="false">J193+L193</f>
        <v>9905.78816197512</v>
      </c>
      <c r="O193" s="1" t="n">
        <f aca="false">(1.000001018*(1-K193*K193))/(1+K193*COS(RADIANS(N193)))</f>
        <v>1.0166104954665</v>
      </c>
      <c r="P193" s="1" t="n">
        <f aca="false">M193-0.00569-0.00478*SIN(RADIANS(125.04-1934.136*G193))</f>
        <v>109.17819022283</v>
      </c>
      <c r="Q193" s="1" t="n">
        <f aca="false">23+(26+((21.448-G193*(46.815+G193*(0.00059-G193*0.001813))))/60)/60</f>
        <v>23.435841859839</v>
      </c>
      <c r="R193" s="1" t="n">
        <f aca="false">Q193+0.00256*COS(RADIANS(125.04-1934.136*G193))</f>
        <v>23.4381027550545</v>
      </c>
      <c r="S193" s="1" t="n">
        <f aca="false">DEGREES(ATAN2(COS(RADIANS(P193)),COS(RADIANS(R193))*SIN(RADIANS(P193))))</f>
        <v>110.761145162061</v>
      </c>
      <c r="T193" s="1" t="n">
        <f aca="false">DEGREES(ASIN(SIN(RADIANS(R193))*SIN(RADIANS(P193))))</f>
        <v>22.0665414430182</v>
      </c>
      <c r="U193" s="1" t="n">
        <f aca="false">TAN(RADIANS(R193/2))*TAN(RADIANS(R193/2))</f>
        <v>0.0430300416238447</v>
      </c>
      <c r="V193" s="1" t="n">
        <f aca="false">4*DEGREES(U193*SIN(2*RADIANS(I193))-2*K193*SIN(RADIANS(J193))+4*K193*U193*SIN(RADIANS(J193))*COS(2*RADIANS(I193))-0.5*U193*U193*SIN(4*RADIANS(I193))-1.25*K193*K193*SIN(2*RADIANS(J193)))</f>
        <v>-5.54559232611084</v>
      </c>
      <c r="W193" s="1" t="n">
        <f aca="false">DEGREES(ACOS(COS(RADIANS(90.833))/(COS(RADIANS($B$2))*COS(RADIANS(T193)))-TAN(RADIANS($B$2))*TAN(RADIANS(T193))))</f>
        <v>122.551670298282</v>
      </c>
      <c r="X193" s="6" t="n">
        <f aca="false">(720-4*$B$3-V193+$B$4*60)/1440</f>
        <v>0.549081050226466</v>
      </c>
      <c r="Y193" s="6" t="n">
        <f aca="false">(X193*1440-W193*4)/1440</f>
        <v>0.20865974384235</v>
      </c>
      <c r="Z193" s="6" t="n">
        <f aca="false">(X193*1440+W193*4)/1440</f>
        <v>0.889502356610582</v>
      </c>
      <c r="AA193" s="1" t="n">
        <f aca="false">8*W193</f>
        <v>980.413362386253</v>
      </c>
      <c r="AB193" s="1" t="n">
        <f aca="false">MOD(E193*1440+V193+4*$B$3-60*$B$4,1440)</f>
        <v>649.323287673889</v>
      </c>
      <c r="AC193" s="1" t="n">
        <f aca="false">IF(AB193/4&lt;0,AB193/4+180,AB193/4-180)</f>
        <v>-17.6691780815277</v>
      </c>
      <c r="AD193" s="1" t="n">
        <f aca="false">DEGREES(ACOS(SIN(RADIANS($B$2))*SIN(RADIANS(T193))+COS(RADIANS($B$2))*COS(RADIANS(T193))*COS(RADIANS(AC193))))</f>
        <v>32.6117369975604</v>
      </c>
      <c r="AE193" s="1" t="n">
        <f aca="false">90-AD193</f>
        <v>57.3882630024396</v>
      </c>
      <c r="AF193" s="1" t="n">
        <f aca="false">IF(AE193&gt;85,0,IF(AE193&gt;5,58.1/TAN(RADIANS(AE193))-0.07/POWER(TAN(RADIANS(AE193)),3)+0.000086/POWER(TAN(RADIANS(AE193)),5),IF(AE193&gt;-0.575,1735+AE193*(-518.2+AE193*(103.4+AE193*(-12.79+AE193*0.711))),-20.772/TAN(RADIANS(AE193)))))/3600</f>
        <v>0.0103208185681395</v>
      </c>
      <c r="AG193" s="1" t="n">
        <f aca="false">AE193+AF193</f>
        <v>57.3985838210078</v>
      </c>
      <c r="AH193" s="1" t="n">
        <f aca="false">IF(AC193&gt;0,MOD(DEGREES(ACOS(((SIN(RADIANS($B$2))*COS(RADIANS(AD193)))-SIN(RADIANS(T193)))/(COS(RADIANS($B$2))*SIN(RADIANS(AD193)))))+180,360),MOD(540-DEGREES(ACOS(((SIN(RADIANS($B$2))*COS(RADIANS(AD193)))-SIN(RADIANS(T193)))/(COS(RADIANS($B$2))*SIN(RADIANS(AD193))))),360))</f>
        <v>148.53864705177</v>
      </c>
    </row>
    <row r="194" customFormat="false" ht="15" hidden="false" customHeight="false" outlineLevel="0" collapsed="false">
      <c r="D194" s="5" t="n">
        <f aca="false">D193+1</f>
        <v>46215</v>
      </c>
      <c r="E194" s="6" t="n">
        <f aca="false">$B$5</f>
        <v>0.5</v>
      </c>
      <c r="F194" s="7" t="n">
        <f aca="false">D194+2415018.5+E194-$B$4/24</f>
        <v>2461233.95833333</v>
      </c>
      <c r="G194" s="8" t="n">
        <f aca="false">(F194-2451545)/36525</f>
        <v>0.265269221994072</v>
      </c>
      <c r="I194" s="1" t="n">
        <f aca="false">MOD(280.46646+G194*(36000.76983+G194*0.0003032),360)</f>
        <v>110.362685327271</v>
      </c>
      <c r="J194" s="1" t="n">
        <f aca="false">357.52911+G194*(35999.05029-0.0001537*G194)</f>
        <v>9906.96916213826</v>
      </c>
      <c r="K194" s="1" t="n">
        <f aca="false">0.016708634-G194*(0.000042037+0.0000001267*G194)</f>
        <v>0.0166974739621198</v>
      </c>
      <c r="L194" s="1" t="n">
        <f aca="false">SIN(RADIANS(J194))*(1.914602-G194*(0.004817+0.000014*G194))+SIN(RADIANS(2*J194))*(0.019993-0.000101*G194)+SIN(RADIANS(3*J194))*0.000289</f>
        <v>-0.22744701942321</v>
      </c>
      <c r="M194" s="1" t="n">
        <f aca="false">I194+L194</f>
        <v>110.135238307848</v>
      </c>
      <c r="N194" s="1" t="n">
        <f aca="false">J194+L194</f>
        <v>9906.74171511883</v>
      </c>
      <c r="O194" s="1" t="n">
        <f aca="false">(1.000001018*(1-K194*K194))/(1+K194*COS(RADIANS(N194)))</f>
        <v>1.01657914609866</v>
      </c>
      <c r="P194" s="1" t="n">
        <f aca="false">M194-0.00569-0.00478*SIN(RADIANS(125.04-1934.136*G194))</f>
        <v>110.13179435226</v>
      </c>
      <c r="Q194" s="1" t="n">
        <f aca="false">23+(26+((21.448-G194*(46.815+G194*(0.00059-G194*0.001813))))/60)/60</f>
        <v>23.4358415038049</v>
      </c>
      <c r="R194" s="1" t="n">
        <f aca="false">Q194+0.00256*COS(RADIANS(125.04-1934.136*G194))</f>
        <v>23.4381012882422</v>
      </c>
      <c r="S194" s="1" t="n">
        <f aca="false">DEGREES(ATAN2(COS(RADIANS(P194)),COS(RADIANS(R194))*SIN(RADIANS(P194))))</f>
        <v>111.778863237961</v>
      </c>
      <c r="T194" s="1" t="n">
        <f aca="false">DEGREES(ASIN(SIN(RADIANS(R194))*SIN(RADIANS(P194))))</f>
        <v>21.9289433343601</v>
      </c>
      <c r="U194" s="1" t="n">
        <f aca="false">TAN(RADIANS(R194/2))*TAN(RADIANS(R194/2))</f>
        <v>0.0430300360848036</v>
      </c>
      <c r="V194" s="1" t="n">
        <f aca="false">4*DEGREES(U194*SIN(2*RADIANS(I194))-2*K194*SIN(RADIANS(J194))+4*K194*U194*SIN(RADIANS(J194))*COS(2*RADIANS(I194))-0.5*U194*U194*SIN(4*RADIANS(I194))-1.25*K194*K194*SIN(2*RADIANS(J194)))</f>
        <v>-5.67399230780618</v>
      </c>
      <c r="W194" s="1" t="n">
        <f aca="false">DEGREES(ACOS(COS(RADIANS(90.833))/(COS(RADIANS($B$2))*COS(RADIANS(T194)))-TAN(RADIANS($B$2))*TAN(RADIANS(T194))))</f>
        <v>122.310141983272</v>
      </c>
      <c r="X194" s="6" t="n">
        <f aca="false">(720-4*$B$3-V194+$B$4*60)/1440</f>
        <v>0.549170216880421</v>
      </c>
      <c r="Y194" s="6" t="n">
        <f aca="false">(X194*1440-W194*4)/1440</f>
        <v>0.209419822482443</v>
      </c>
      <c r="Z194" s="6" t="n">
        <f aca="false">(X194*1440+W194*4)/1440</f>
        <v>0.888920611278399</v>
      </c>
      <c r="AA194" s="1" t="n">
        <f aca="false">8*W194</f>
        <v>978.481135866178</v>
      </c>
      <c r="AB194" s="1" t="n">
        <f aca="false">MOD(E194*1440+V194+4*$B$3-60*$B$4,1440)</f>
        <v>649.194887692194</v>
      </c>
      <c r="AC194" s="1" t="n">
        <f aca="false">IF(AB194/4&lt;0,AB194/4+180,AB194/4-180)</f>
        <v>-17.7012780769516</v>
      </c>
      <c r="AD194" s="1" t="n">
        <f aca="false">DEGREES(ACOS(SIN(RADIANS($B$2))*SIN(RADIANS(T194))+COS(RADIANS($B$2))*COS(RADIANS(T194))*COS(RADIANS(AC194))))</f>
        <v>32.7510724859403</v>
      </c>
      <c r="AE194" s="1" t="n">
        <f aca="false">90-AD194</f>
        <v>57.2489275140598</v>
      </c>
      <c r="AF194" s="1" t="n">
        <f aca="false">IF(AE194&gt;85,0,IF(AE194&gt;5,58.1/TAN(RADIANS(AE194))-0.07/POWER(TAN(RADIANS(AE194)),3)+0.000086/POWER(TAN(RADIANS(AE194)),5),IF(AE194&gt;-0.575,1735+AE194*(-518.2+AE194*(103.4+AE194*(-12.79+AE194*0.711))),-20.772/TAN(RADIANS(AE194)))))/3600</f>
        <v>0.0103761366301578</v>
      </c>
      <c r="AG194" s="1" t="n">
        <f aca="false">AE194+AF194</f>
        <v>57.2593036506899</v>
      </c>
      <c r="AH194" s="1" t="n">
        <f aca="false">IF(AC194&gt;0,MOD(DEGREES(ACOS(((SIN(RADIANS($B$2))*COS(RADIANS(AD194)))-SIN(RADIANS(T194)))/(COS(RADIANS($B$2))*SIN(RADIANS(AD194)))))+180,360),MOD(540-DEGREES(ACOS(((SIN(RADIANS($B$2))*COS(RADIANS(AD194)))-SIN(RADIANS(T194)))/(COS(RADIANS($B$2))*SIN(RADIANS(AD194))))),360))</f>
        <v>148.575903430929</v>
      </c>
    </row>
    <row r="195" customFormat="false" ht="15" hidden="false" customHeight="false" outlineLevel="0" collapsed="false">
      <c r="D195" s="5" t="n">
        <f aca="false">D194+1</f>
        <v>46216</v>
      </c>
      <c r="E195" s="6" t="n">
        <f aca="false">$B$5</f>
        <v>0.5</v>
      </c>
      <c r="F195" s="7" t="n">
        <f aca="false">D195+2415018.5+E195-$B$4/24</f>
        <v>2461234.95833333</v>
      </c>
      <c r="G195" s="8" t="n">
        <f aca="false">(F195-2451545)/36525</f>
        <v>0.265296600501944</v>
      </c>
      <c r="I195" s="1" t="n">
        <f aca="false">MOD(280.46646+G195*(36000.76983+G195*0.0003032),360)</f>
        <v>111.348332691839</v>
      </c>
      <c r="J195" s="1" t="n">
        <f aca="false">357.52911+G195*(35999.05029-0.0001537*G195)</f>
        <v>9907.95476241775</v>
      </c>
      <c r="K195" s="1" t="n">
        <f aca="false">0.016708634-G195*(0.000042037+0.0000001267*G195)</f>
        <v>0.016697472809369</v>
      </c>
      <c r="L195" s="1" t="n">
        <f aca="false">SIN(RADIANS(J195))*(1.914602-G195*(0.004817+0.000014*G195))+SIN(RADIANS(2*J195))*(0.019993-0.000101*G195)+SIN(RADIANS(3*J195))*0.000289</f>
        <v>-0.259430874004799</v>
      </c>
      <c r="M195" s="1" t="n">
        <f aca="false">I195+L195</f>
        <v>111.088901817835</v>
      </c>
      <c r="N195" s="1" t="n">
        <f aca="false">J195+L195</f>
        <v>9907.69533154374</v>
      </c>
      <c r="O195" s="1" t="n">
        <f aca="false">(1.000001018*(1-K195*K195))/(1+K195*COS(RADIANS(N195)))</f>
        <v>1.01654304882216</v>
      </c>
      <c r="P195" s="1" t="n">
        <f aca="false">M195-0.00569-0.00478*SIN(RADIANS(125.04-1934.136*G195))</f>
        <v>111.085461760969</v>
      </c>
      <c r="Q195" s="1" t="n">
        <f aca="false">23+(26+((21.448-G195*(46.815+G195*(0.00059-G195*0.001813))))/60)/60</f>
        <v>23.4358411477707</v>
      </c>
      <c r="R195" s="1" t="n">
        <f aca="false">Q195+0.00256*COS(RADIANS(125.04-1934.136*G195))</f>
        <v>23.4380998194997</v>
      </c>
      <c r="S195" s="1" t="n">
        <f aca="false">DEGREES(ATAN2(COS(RADIANS(P195)),COS(RADIANS(R195))*SIN(RADIANS(P195))))</f>
        <v>112.794638137871</v>
      </c>
      <c r="T195" s="1" t="n">
        <f aca="false">DEGREES(ASIN(SIN(RADIANS(R195))*SIN(RADIANS(P195))))</f>
        <v>21.7850852775054</v>
      </c>
      <c r="U195" s="1" t="n">
        <f aca="false">TAN(RADIANS(R195/2))*TAN(RADIANS(R195/2))</f>
        <v>0.0430300305384738</v>
      </c>
      <c r="V195" s="1" t="n">
        <f aca="false">4*DEGREES(U195*SIN(2*RADIANS(I195))-2*K195*SIN(RADIANS(J195))+4*K195*U195*SIN(RADIANS(J195))*COS(2*RADIANS(I195))-0.5*U195*U195*SIN(4*RADIANS(I195))-1.25*K195*K195*SIN(2*RADIANS(J195)))</f>
        <v>-5.79462992212316</v>
      </c>
      <c r="W195" s="1" t="n">
        <f aca="false">DEGREES(ACOS(COS(RADIANS(90.833))/(COS(RADIANS($B$2))*COS(RADIANS(T195)))-TAN(RADIANS($B$2))*TAN(RADIANS(T195))))</f>
        <v>122.058819328631</v>
      </c>
      <c r="X195" s="6" t="n">
        <f aca="false">(720-4*$B$3-V195+$B$4*60)/1440</f>
        <v>0.549253993001474</v>
      </c>
      <c r="Y195" s="6" t="n">
        <f aca="false">(X195*1440-W195*4)/1440</f>
        <v>0.210201717088611</v>
      </c>
      <c r="Z195" s="6" t="n">
        <f aca="false">(X195*1440+W195*4)/1440</f>
        <v>0.888306268914338</v>
      </c>
      <c r="AA195" s="1" t="n">
        <f aca="false">8*W195</f>
        <v>976.470554629046</v>
      </c>
      <c r="AB195" s="1" t="n">
        <f aca="false">MOD(E195*1440+V195+4*$B$3-60*$B$4,1440)</f>
        <v>649.074250077877</v>
      </c>
      <c r="AC195" s="1" t="n">
        <f aca="false">IF(AB195/4&lt;0,AB195/4+180,AB195/4-180)</f>
        <v>-17.7314374805308</v>
      </c>
      <c r="AD195" s="1" t="n">
        <f aca="false">DEGREES(ACOS(SIN(RADIANS($B$2))*SIN(RADIANS(T195))+COS(RADIANS($B$2))*COS(RADIANS(T195))*COS(RADIANS(AC195))))</f>
        <v>32.8956754691251</v>
      </c>
      <c r="AE195" s="1" t="n">
        <f aca="false">90-AD195</f>
        <v>57.104324530875</v>
      </c>
      <c r="AF195" s="1" t="n">
        <f aca="false">IF(AE195&gt;85,0,IF(AE195&gt;5,58.1/TAN(RADIANS(AE195))-0.07/POWER(TAN(RADIANS(AE195)),3)+0.000086/POWER(TAN(RADIANS(AE195)),5),IF(AE195&gt;-0.575,1735+AE195*(-518.2+AE195*(103.4+AE195*(-12.79+AE195*0.711))),-20.772/TAN(RADIANS(AE195)))))/3600</f>
        <v>0.0104337283318905</v>
      </c>
      <c r="AG195" s="1" t="n">
        <f aca="false">AE195+AF195</f>
        <v>57.1147582592068</v>
      </c>
      <c r="AH195" s="1" t="n">
        <f aca="false">IF(AC195&gt;0,MOD(DEGREES(ACOS(((SIN(RADIANS($B$2))*COS(RADIANS(AD195)))-SIN(RADIANS(T195)))/(COS(RADIANS($B$2))*SIN(RADIANS(AD195)))))+180,360),MOD(540-DEGREES(ACOS(((SIN(RADIANS($B$2))*COS(RADIANS(AD195)))-SIN(RADIANS(T195)))/(COS(RADIANS($B$2))*SIN(RADIANS(AD195))))),360))</f>
        <v>148.619895886142</v>
      </c>
    </row>
    <row r="196" customFormat="false" ht="15" hidden="false" customHeight="false" outlineLevel="0" collapsed="false">
      <c r="D196" s="5" t="n">
        <f aca="false">D195+1</f>
        <v>46217</v>
      </c>
      <c r="E196" s="6" t="n">
        <f aca="false">$B$5</f>
        <v>0.5</v>
      </c>
      <c r="F196" s="7" t="n">
        <f aca="false">D196+2415018.5+E196-$B$4/24</f>
        <v>2461235.95833333</v>
      </c>
      <c r="G196" s="8" t="n">
        <f aca="false">(F196-2451545)/36525</f>
        <v>0.265323979009815</v>
      </c>
      <c r="I196" s="1" t="n">
        <f aca="false">MOD(280.46646+G196*(36000.76983+G196*0.0003032),360)</f>
        <v>112.33398005641</v>
      </c>
      <c r="J196" s="1" t="n">
        <f aca="false">357.52911+G196*(35999.05029-0.0001537*G196)</f>
        <v>9908.94036269724</v>
      </c>
      <c r="K196" s="1" t="n">
        <f aca="false">0.016708634-G196*(0.000042037+0.0000001267*G196)</f>
        <v>0.0166974716566181</v>
      </c>
      <c r="L196" s="1" t="n">
        <f aca="false">SIN(RADIANS(J196))*(1.914602-G196*(0.004817+0.000014*G196))+SIN(RADIANS(2*J196))*(0.019993-0.000101*G196)+SIN(RADIANS(3*J196))*0.000289</f>
        <v>-0.291342539850871</v>
      </c>
      <c r="M196" s="1" t="n">
        <f aca="false">I196+L196</f>
        <v>112.042637516559</v>
      </c>
      <c r="N196" s="1" t="n">
        <f aca="false">J196+L196</f>
        <v>9908.64902015739</v>
      </c>
      <c r="O196" s="1" t="n">
        <f aca="false">(1.000001018*(1-K196*K196))/(1+K196*COS(RADIANS(N196)))</f>
        <v>1.01650221329989</v>
      </c>
      <c r="P196" s="1" t="n">
        <f aca="false">M196-0.00569-0.00478*SIN(RADIANS(125.04-1934.136*G196))</f>
        <v>112.039201356492</v>
      </c>
      <c r="Q196" s="1" t="n">
        <f aca="false">23+(26+((21.448-G196*(46.815+G196*(0.00059-G196*0.001813))))/60)/60</f>
        <v>23.4358407917366</v>
      </c>
      <c r="R196" s="1" t="n">
        <f aca="false">Q196+0.00256*COS(RADIANS(125.04-1934.136*G196))</f>
        <v>23.4380983488279</v>
      </c>
      <c r="S196" s="1" t="n">
        <f aca="false">DEGREES(ATAN2(COS(RADIANS(P196)),COS(RADIANS(R196))*SIN(RADIANS(P196))))</f>
        <v>113.808409406271</v>
      </c>
      <c r="T196" s="1" t="n">
        <f aca="false">DEGREES(ASIN(SIN(RADIANS(R196))*SIN(RADIANS(P196))))</f>
        <v>21.6350223468086</v>
      </c>
      <c r="U196" s="1" t="n">
        <f aca="false">TAN(RADIANS(R196/2))*TAN(RADIANS(R196/2))</f>
        <v>0.0430300249848589</v>
      </c>
      <c r="V196" s="1" t="n">
        <f aca="false">4*DEGREES(U196*SIN(2*RADIANS(I196))-2*K196*SIN(RADIANS(J196))+4*K196*U196*SIN(RADIANS(J196))*COS(2*RADIANS(I196))-0.5*U196*U196*SIN(4*RADIANS(I196))-1.25*K196*K196*SIN(2*RADIANS(J196)))</f>
        <v>-5.90726115343754</v>
      </c>
      <c r="W196" s="1" t="n">
        <f aca="false">DEGREES(ACOS(COS(RADIANS(90.833))/(COS(RADIANS($B$2))*COS(RADIANS(T196)))-TAN(RADIANS($B$2))*TAN(RADIANS(T196))))</f>
        <v>121.797936277074</v>
      </c>
      <c r="X196" s="6" t="n">
        <f aca="false">(720-4*$B$3-V196+$B$4*60)/1440</f>
        <v>0.549332209134332</v>
      </c>
      <c r="Y196" s="6" t="n">
        <f aca="false">(X196*1440-W196*4)/1440</f>
        <v>0.211004608364682</v>
      </c>
      <c r="Z196" s="6" t="n">
        <f aca="false">(X196*1440+W196*4)/1440</f>
        <v>0.887659809903982</v>
      </c>
      <c r="AA196" s="1" t="n">
        <f aca="false">8*W196</f>
        <v>974.383490216592</v>
      </c>
      <c r="AB196" s="1" t="n">
        <f aca="false">MOD(E196*1440+V196+4*$B$3-60*$B$4,1440)</f>
        <v>648.961618846563</v>
      </c>
      <c r="AC196" s="1" t="n">
        <f aca="false">IF(AB196/4&lt;0,AB196/4+180,AB196/4-180)</f>
        <v>-17.7595952883594</v>
      </c>
      <c r="AD196" s="1" t="n">
        <f aca="false">DEGREES(ACOS(SIN(RADIANS($B$2))*SIN(RADIANS(T196))+COS(RADIANS($B$2))*COS(RADIANS(T196))*COS(RADIANS(AC196))))</f>
        <v>33.0454820663626</v>
      </c>
      <c r="AE196" s="1" t="n">
        <f aca="false">90-AD196</f>
        <v>56.9545179336375</v>
      </c>
      <c r="AF196" s="1" t="n">
        <f aca="false">IF(AE196&gt;85,0,IF(AE196&gt;5,58.1/TAN(RADIANS(AE196))-0.07/POWER(TAN(RADIANS(AE196)),3)+0.000086/POWER(TAN(RADIANS(AE196)),5),IF(AE196&gt;-0.575,1735+AE196*(-518.2+AE196*(103.4+AE196*(-12.79+AE196*0.711))),-20.772/TAN(RADIANS(AE196)))))/3600</f>
        <v>0.0104935901291638</v>
      </c>
      <c r="AG196" s="1" t="n">
        <f aca="false">AE196+AF196</f>
        <v>56.9650115237666</v>
      </c>
      <c r="AH196" s="1" t="n">
        <f aca="false">IF(AC196&gt;0,MOD(DEGREES(ACOS(((SIN(RADIANS($B$2))*COS(RADIANS(AD196)))-SIN(RADIANS(T196)))/(COS(RADIANS($B$2))*SIN(RADIANS(AD196)))))+180,360),MOD(540-DEGREES(ACOS(((SIN(RADIANS($B$2))*COS(RADIANS(AD196)))-SIN(RADIANS(T196)))/(COS(RADIANS($B$2))*SIN(RADIANS(AD196))))),360))</f>
        <v>148.670594507462</v>
      </c>
    </row>
    <row r="197" customFormat="false" ht="15" hidden="false" customHeight="false" outlineLevel="0" collapsed="false">
      <c r="D197" s="5" t="n">
        <f aca="false">D196+1</f>
        <v>46218</v>
      </c>
      <c r="E197" s="6" t="n">
        <f aca="false">$B$5</f>
        <v>0.5</v>
      </c>
      <c r="F197" s="7" t="n">
        <f aca="false">D197+2415018.5+E197-$B$4/24</f>
        <v>2461236.95833333</v>
      </c>
      <c r="G197" s="8" t="n">
        <f aca="false">(F197-2451545)/36525</f>
        <v>0.265351357517686</v>
      </c>
      <c r="I197" s="1" t="n">
        <f aca="false">MOD(280.46646+G197*(36000.76983+G197*0.0003032),360)</f>
        <v>113.319627420979</v>
      </c>
      <c r="J197" s="1" t="n">
        <f aca="false">357.52911+G197*(35999.05029-0.0001537*G197)</f>
        <v>9909.92596297673</v>
      </c>
      <c r="K197" s="1" t="n">
        <f aca="false">0.016708634-G197*(0.000042037+0.0000001267*G197)</f>
        <v>0.0166974705038669</v>
      </c>
      <c r="L197" s="1" t="n">
        <f aca="false">SIN(RADIANS(J197))*(1.914602-G197*(0.004817+0.000014*G197))+SIN(RADIANS(2*J197))*(0.019993-0.000101*G197)+SIN(RADIANS(3*J197))*0.000289</f>
        <v>-0.323173125767779</v>
      </c>
      <c r="M197" s="1" t="n">
        <f aca="false">I197+L197</f>
        <v>112.996454295211</v>
      </c>
      <c r="N197" s="1" t="n">
        <f aca="false">J197+L197</f>
        <v>9909.60278985096</v>
      </c>
      <c r="O197" s="1" t="n">
        <f aca="false">(1.000001018*(1-K197*K197))/(1+K197*COS(RADIANS(N197)))</f>
        <v>1.01645665046561</v>
      </c>
      <c r="P197" s="1" t="n">
        <f aca="false">M197-0.00569-0.00478*SIN(RADIANS(125.04-1934.136*G197))</f>
        <v>112.993022030018</v>
      </c>
      <c r="Q197" s="1" t="n">
        <f aca="false">23+(26+((21.448-G197*(46.815+G197*(0.00059-G197*0.001813))))/60)/60</f>
        <v>23.4358404357024</v>
      </c>
      <c r="R197" s="1" t="n">
        <f aca="false">Q197+0.00256*COS(RADIANS(125.04-1934.136*G197))</f>
        <v>23.4380968762277</v>
      </c>
      <c r="S197" s="1" t="n">
        <f aca="false">DEGREES(ATAN2(COS(RADIANS(P197)),COS(RADIANS(R197))*SIN(RADIANS(P197))))</f>
        <v>114.820119654678</v>
      </c>
      <c r="T197" s="1" t="n">
        <f aca="false">DEGREES(ASIN(SIN(RADIANS(R197))*SIN(RADIANS(P197))))</f>
        <v>21.478811488444</v>
      </c>
      <c r="U197" s="1" t="n">
        <f aca="false">TAN(RADIANS(R197/2))*TAN(RADIANS(R197/2))</f>
        <v>0.0430300194239624</v>
      </c>
      <c r="V197" s="1" t="n">
        <f aca="false">4*DEGREES(U197*SIN(2*RADIANS(I197))-2*K197*SIN(RADIANS(J197))+4*K197*U197*SIN(RADIANS(J197))*COS(2*RADIANS(I197))-0.5*U197*U197*SIN(4*RADIANS(I197))-1.25*K197*K197*SIN(2*RADIANS(J197)))</f>
        <v>-6.01165424171339</v>
      </c>
      <c r="W197" s="1" t="n">
        <f aca="false">DEGREES(ACOS(COS(RADIANS(90.833))/(COS(RADIANS($B$2))*COS(RADIANS(T197)))-TAN(RADIANS($B$2))*TAN(RADIANS(T197))))</f>
        <v>121.527730046785</v>
      </c>
      <c r="X197" s="6" t="n">
        <f aca="false">(720-4*$B$3-V197+$B$4*60)/1440</f>
        <v>0.549404704334523</v>
      </c>
      <c r="Y197" s="6" t="n">
        <f aca="false">(X197*1440-W197*4)/1440</f>
        <v>0.211827676426788</v>
      </c>
      <c r="Z197" s="6" t="n">
        <f aca="false">(X197*1440+W197*4)/1440</f>
        <v>0.886981732242259</v>
      </c>
      <c r="AA197" s="1" t="n">
        <f aca="false">8*W197</f>
        <v>972.221840374278</v>
      </c>
      <c r="AB197" s="1" t="n">
        <f aca="false">MOD(E197*1440+V197+4*$B$3-60*$B$4,1440)</f>
        <v>648.857225758287</v>
      </c>
      <c r="AC197" s="1" t="n">
        <f aca="false">IF(AB197/4&lt;0,AB197/4+180,AB197/4-180)</f>
        <v>-17.7856935604283</v>
      </c>
      <c r="AD197" s="1" t="n">
        <f aca="false">DEGREES(ACOS(SIN(RADIANS($B$2))*SIN(RADIANS(T197))+COS(RADIANS($B$2))*COS(RADIANS(T197))*COS(RADIANS(AC197))))</f>
        <v>33.2004284715704</v>
      </c>
      <c r="AE197" s="1" t="n">
        <f aca="false">90-AD197</f>
        <v>56.7995715284296</v>
      </c>
      <c r="AF197" s="1" t="n">
        <f aca="false">IF(AE197&gt;85,0,IF(AE197&gt;5,58.1/TAN(RADIANS(AE197))-0.07/POWER(TAN(RADIANS(AE197)),3)+0.000086/POWER(TAN(RADIANS(AE197)),5),IF(AE197&gt;-0.575,1735+AE197*(-518.2+AE197*(103.4+AE197*(-12.79+AE197*0.711))),-20.772/TAN(RADIANS(AE197)))))/3600</f>
        <v>0.0105557192828327</v>
      </c>
      <c r="AG197" s="1" t="n">
        <f aca="false">AE197+AF197</f>
        <v>56.8101272477125</v>
      </c>
      <c r="AH197" s="1" t="n">
        <f aca="false">IF(AC197&gt;0,MOD(DEGREES(ACOS(((SIN(RADIANS($B$2))*COS(RADIANS(AD197)))-SIN(RADIANS(T197)))/(COS(RADIANS($B$2))*SIN(RADIANS(AD197)))))+180,360),MOD(540-DEGREES(ACOS(((SIN(RADIANS($B$2))*COS(RADIANS(AD197)))-SIN(RADIANS(T197)))/(COS(RADIANS($B$2))*SIN(RADIANS(AD197))))),360))</f>
        <v>148.727960081857</v>
      </c>
    </row>
    <row r="198" customFormat="false" ht="15" hidden="false" customHeight="false" outlineLevel="0" collapsed="false">
      <c r="D198" s="5" t="n">
        <f aca="false">D197+1</f>
        <v>46219</v>
      </c>
      <c r="E198" s="6" t="n">
        <f aca="false">$B$5</f>
        <v>0.5</v>
      </c>
      <c r="F198" s="7" t="n">
        <f aca="false">D198+2415018.5+E198-$B$4/24</f>
        <v>2461237.95833333</v>
      </c>
      <c r="G198" s="8" t="n">
        <f aca="false">(F198-2451545)/36525</f>
        <v>0.265378736025558</v>
      </c>
      <c r="I198" s="1" t="n">
        <f aca="false">MOD(280.46646+G198*(36000.76983+G198*0.0003032),360)</f>
        <v>114.305274785549</v>
      </c>
      <c r="J198" s="1" t="n">
        <f aca="false">357.52911+G198*(35999.05029-0.0001537*G198)</f>
        <v>9910.91156325622</v>
      </c>
      <c r="K198" s="1" t="n">
        <f aca="false">0.016708634-G198*(0.000042037+0.0000001267*G198)</f>
        <v>0.0166974693511155</v>
      </c>
      <c r="L198" s="1" t="n">
        <f aca="false">SIN(RADIANS(J198))*(1.914602-G198*(0.004817+0.000014*G198))+SIN(RADIANS(2*J198))*(0.019993-0.000101*G198)+SIN(RADIANS(3*J198))*0.000289</f>
        <v>-0.354913758936002</v>
      </c>
      <c r="M198" s="1" t="n">
        <f aca="false">I198+L198</f>
        <v>113.950361026613</v>
      </c>
      <c r="N198" s="1" t="n">
        <f aca="false">J198+L198</f>
        <v>9910.55664949729</v>
      </c>
      <c r="O198" s="1" t="n">
        <f aca="false">(1.000001018*(1-K198*K198))/(1+K198*COS(RADIANS(N198)))</f>
        <v>1.01640637252188</v>
      </c>
      <c r="P198" s="1" t="n">
        <f aca="false">M198-0.00569-0.00478*SIN(RADIANS(125.04-1934.136*G198))</f>
        <v>113.946932654366</v>
      </c>
      <c r="Q198" s="1" t="n">
        <f aca="false">23+(26+((21.448-G198*(46.815+G198*(0.00059-G198*0.001813))))/60)/60</f>
        <v>23.4358400796683</v>
      </c>
      <c r="R198" s="1" t="n">
        <f aca="false">Q198+0.00256*COS(RADIANS(125.04-1934.136*G198))</f>
        <v>23.4380954017001</v>
      </c>
      <c r="S198" s="1" t="n">
        <f aca="false">DEGREES(ATAN2(COS(RADIANS(P198)),COS(RADIANS(R198))*SIN(RADIANS(P198))))</f>
        <v>115.829714622405</v>
      </c>
      <c r="T198" s="1" t="n">
        <f aca="false">DEGREES(ASIN(SIN(RADIANS(R198))*SIN(RADIANS(P198))))</f>
        <v>21.3165114583198</v>
      </c>
      <c r="U198" s="1" t="n">
        <f aca="false">TAN(RADIANS(R198/2))*TAN(RADIANS(R198/2))</f>
        <v>0.0430300138557879</v>
      </c>
      <c r="V198" s="1" t="n">
        <f aca="false">4*DEGREES(U198*SIN(2*RADIANS(I198))-2*K198*SIN(RADIANS(J198))+4*K198*U198*SIN(RADIANS(J198))*COS(2*RADIANS(I198))-0.5*U198*U198*SIN(4*RADIANS(I198))-1.25*K198*K198*SIN(2*RADIANS(J198)))</f>
        <v>-6.10758995999658</v>
      </c>
      <c r="W198" s="1" t="n">
        <f aca="false">DEGREES(ACOS(COS(RADIANS(90.833))/(COS(RADIANS($B$2))*COS(RADIANS(T198)))-TAN(RADIANS($B$2))*TAN(RADIANS(T198))))</f>
        <v>121.248440455267</v>
      </c>
      <c r="X198" s="6" t="n">
        <f aca="false">(720-4*$B$3-V198+$B$4*60)/1440</f>
        <v>0.549471326361109</v>
      </c>
      <c r="Y198" s="6" t="n">
        <f aca="false">(X198*1440-W198*4)/1440</f>
        <v>0.212670102874256</v>
      </c>
      <c r="Z198" s="6" t="n">
        <f aca="false">(X198*1440+W198*4)/1440</f>
        <v>0.886272549847962</v>
      </c>
      <c r="AA198" s="1" t="n">
        <f aca="false">8*W198</f>
        <v>969.987523642136</v>
      </c>
      <c r="AB198" s="1" t="n">
        <f aca="false">MOD(E198*1440+V198+4*$B$3-60*$B$4,1440)</f>
        <v>648.761290040003</v>
      </c>
      <c r="AC198" s="1" t="n">
        <f aca="false">IF(AB198/4&lt;0,AB198/4+180,AB198/4-180)</f>
        <v>-17.8096774899992</v>
      </c>
      <c r="AD198" s="1" t="n">
        <f aca="false">DEGREES(ACOS(SIN(RADIANS($B$2))*SIN(RADIANS(T198))+COS(RADIANS($B$2))*COS(RADIANS(T198))*COS(RADIANS(AC198))))</f>
        <v>33.3604510140462</v>
      </c>
      <c r="AE198" s="1" t="n">
        <f aca="false">90-AD198</f>
        <v>56.6395489859538</v>
      </c>
      <c r="AF198" s="1" t="n">
        <f aca="false">IF(AE198&gt;85,0,IF(AE198&gt;5,58.1/TAN(RADIANS(AE198))-0.07/POWER(TAN(RADIANS(AE198)),3)+0.000086/POWER(TAN(RADIANS(AE198)),5),IF(AE198&gt;-0.575,1735+AE198*(-518.2+AE198*(103.4+AE198*(-12.79+AE198*0.711))),-20.772/TAN(RADIANS(AE198)))))/3600</f>
        <v>0.0106201138854363</v>
      </c>
      <c r="AG198" s="1" t="n">
        <f aca="false">AE198+AF198</f>
        <v>56.6501690998393</v>
      </c>
      <c r="AH198" s="1" t="n">
        <f aca="false">IF(AC198&gt;0,MOD(DEGREES(ACOS(((SIN(RADIANS($B$2))*COS(RADIANS(AD198)))-SIN(RADIANS(T198)))/(COS(RADIANS($B$2))*SIN(RADIANS(AD198)))))+180,360),MOD(540-DEGREES(ACOS(((SIN(RADIANS($B$2))*COS(RADIANS(AD198)))-SIN(RADIANS(T198)))/(COS(RADIANS($B$2))*SIN(RADIANS(AD198))))),360))</f>
        <v>148.791944392664</v>
      </c>
    </row>
    <row r="199" customFormat="false" ht="15" hidden="false" customHeight="false" outlineLevel="0" collapsed="false">
      <c r="D199" s="5" t="n">
        <f aca="false">D198+1</f>
        <v>46220</v>
      </c>
      <c r="E199" s="6" t="n">
        <f aca="false">$B$5</f>
        <v>0.5</v>
      </c>
      <c r="F199" s="7" t="n">
        <f aca="false">D199+2415018.5+E199-$B$4/24</f>
        <v>2461238.95833333</v>
      </c>
      <c r="G199" s="8" t="n">
        <f aca="false">(F199-2451545)/36525</f>
        <v>0.265406114533429</v>
      </c>
      <c r="I199" s="1" t="n">
        <f aca="false">MOD(280.46646+G199*(36000.76983+G199*0.0003032),360)</f>
        <v>115.290922150118</v>
      </c>
      <c r="J199" s="1" t="n">
        <f aca="false">357.52911+G199*(35999.05029-0.0001537*G199)</f>
        <v>9911.89716353571</v>
      </c>
      <c r="K199" s="1" t="n">
        <f aca="false">0.016708634-G199*(0.000042037+0.0000001267*G199)</f>
        <v>0.016697468198364</v>
      </c>
      <c r="L199" s="1" t="n">
        <f aca="false">SIN(RADIANS(J199))*(1.914602-G199*(0.004817+0.000014*G199))+SIN(RADIANS(2*J199))*(0.019993-0.000101*G199)+SIN(RADIANS(3*J199))*0.000289</f>
        <v>-0.386555586936082</v>
      </c>
      <c r="M199" s="1" t="n">
        <f aca="false">I199+L199</f>
        <v>114.904366563182</v>
      </c>
      <c r="N199" s="1" t="n">
        <f aca="false">J199+L199</f>
        <v>9911.51060794878</v>
      </c>
      <c r="O199" s="1" t="n">
        <f aca="false">(1.000001018*(1-K199*K199))/(1+K199*COS(RADIANS(N199)))</f>
        <v>1.01635139293788</v>
      </c>
      <c r="P199" s="1" t="n">
        <f aca="false">M199-0.00569-0.00478*SIN(RADIANS(125.04-1934.136*G199))</f>
        <v>114.900942081949</v>
      </c>
      <c r="Q199" s="1" t="n">
        <f aca="false">23+(26+((21.448-G199*(46.815+G199*(0.00059-G199*0.001813))))/60)/60</f>
        <v>23.4358397236341</v>
      </c>
      <c r="R199" s="1" t="n">
        <f aca="false">Q199+0.00256*COS(RADIANS(125.04-1934.136*G199))</f>
        <v>23.4380939252461</v>
      </c>
      <c r="S199" s="1" t="n">
        <f aca="false">DEGREES(ATAN2(COS(RADIANS(P199)),COS(RADIANS(R199))*SIN(RADIANS(P199))))</f>
        <v>116.837143229979</v>
      </c>
      <c r="T199" s="1" t="n">
        <f aca="false">DEGREES(ASIN(SIN(RADIANS(R199))*SIN(RADIANS(P199))))</f>
        <v>21.1481827594189</v>
      </c>
      <c r="U199" s="1" t="n">
        <f aca="false">TAN(RADIANS(R199/2))*TAN(RADIANS(R199/2))</f>
        <v>0.0430300082803391</v>
      </c>
      <c r="V199" s="1" t="n">
        <f aca="false">4*DEGREES(U199*SIN(2*RADIANS(I199))-2*K199*SIN(RADIANS(J199))+4*K199*U199*SIN(RADIANS(J199))*COS(2*RADIANS(I199))-0.5*U199*U199*SIN(4*RADIANS(I199))-1.25*K199*K199*SIN(2*RADIANS(J199)))</f>
        <v>-6.19486186289783</v>
      </c>
      <c r="W199" s="1" t="n">
        <f aca="false">DEGREES(ACOS(COS(RADIANS(90.833))/(COS(RADIANS($B$2))*COS(RADIANS(T199)))-TAN(RADIANS($B$2))*TAN(RADIANS(T199))))</f>
        <v>120.960309264339</v>
      </c>
      <c r="X199" s="6" t="n">
        <f aca="false">(720-4*$B$3-V199+$B$4*60)/1440</f>
        <v>0.549531931849235</v>
      </c>
      <c r="Y199" s="6" t="n">
        <f aca="false">(X199*1440-W199*4)/1440</f>
        <v>0.213531072781626</v>
      </c>
      <c r="Z199" s="6" t="n">
        <f aca="false">(X199*1440+W199*4)/1440</f>
        <v>0.885532790916844</v>
      </c>
      <c r="AA199" s="1" t="n">
        <f aca="false">8*W199</f>
        <v>967.682474114714</v>
      </c>
      <c r="AB199" s="1" t="n">
        <f aca="false">MOD(E199*1440+V199+4*$B$3-60*$B$4,1440)</f>
        <v>648.674018137102</v>
      </c>
      <c r="AC199" s="1" t="n">
        <f aca="false">IF(AB199/4&lt;0,AB199/4+180,AB199/4-180)</f>
        <v>-17.8314954657245</v>
      </c>
      <c r="AD199" s="1" t="n">
        <f aca="false">DEGREES(ACOS(SIN(RADIANS($B$2))*SIN(RADIANS(T199))+COS(RADIANS($B$2))*COS(RADIANS(T199))*COS(RADIANS(AC199))))</f>
        <v>33.5254862132414</v>
      </c>
      <c r="AE199" s="1" t="n">
        <f aca="false">90-AD199</f>
        <v>56.4745137867586</v>
      </c>
      <c r="AF199" s="1" t="n">
        <f aca="false">IF(AE199&gt;85,0,IF(AE199&gt;5,58.1/TAN(RADIANS(AE199))-0.07/POWER(TAN(RADIANS(AE199)),3)+0.000086/POWER(TAN(RADIANS(AE199)),5),IF(AE199&gt;-0.575,1735+AE199*(-518.2+AE199*(103.4+AE199*(-12.79+AE199*0.711))),-20.772/TAN(RADIANS(AE199)))))/3600</f>
        <v>0.0106867728868753</v>
      </c>
      <c r="AG199" s="1" t="n">
        <f aca="false">AE199+AF199</f>
        <v>56.4852005596455</v>
      </c>
      <c r="AH199" s="1" t="n">
        <f aca="false">IF(AC199&gt;0,MOD(DEGREES(ACOS(((SIN(RADIANS($B$2))*COS(RADIANS(AD199)))-SIN(RADIANS(T199)))/(COS(RADIANS($B$2))*SIN(RADIANS(AD199)))))+180,360),MOD(540-DEGREES(ACOS(((SIN(RADIANS($B$2))*COS(RADIANS(AD199)))-SIN(RADIANS(T199)))/(COS(RADIANS($B$2))*SIN(RADIANS(AD199))))),360))</f>
        <v>148.862490533337</v>
      </c>
    </row>
    <row r="200" customFormat="false" ht="15" hidden="false" customHeight="false" outlineLevel="0" collapsed="false">
      <c r="D200" s="5" t="n">
        <f aca="false">D199+1</f>
        <v>46221</v>
      </c>
      <c r="E200" s="6" t="n">
        <f aca="false">$B$5</f>
        <v>0.5</v>
      </c>
      <c r="F200" s="7" t="n">
        <f aca="false">D200+2415018.5+E200-$B$4/24</f>
        <v>2461239.95833333</v>
      </c>
      <c r="G200" s="8" t="n">
        <f aca="false">(F200-2451545)/36525</f>
        <v>0.2654334930413</v>
      </c>
      <c r="I200" s="1" t="n">
        <f aca="false">MOD(280.46646+G200*(36000.76983+G200*0.0003032),360)</f>
        <v>116.27656951469</v>
      </c>
      <c r="J200" s="1" t="n">
        <f aca="false">357.52911+G200*(35999.05029-0.0001537*G200)</f>
        <v>9912.8827638152</v>
      </c>
      <c r="K200" s="1" t="n">
        <f aca="false">0.016708634-G200*(0.000042037+0.0000001267*G200)</f>
        <v>0.0166974670456122</v>
      </c>
      <c r="L200" s="1" t="n">
        <f aca="false">SIN(RADIANS(J200))*(1.914602-G200*(0.004817+0.000014*G200))+SIN(RADIANS(2*J200))*(0.019993-0.000101*G200)+SIN(RADIANS(3*J200))*0.000289</f>
        <v>-0.418089779773174</v>
      </c>
      <c r="M200" s="1" t="n">
        <f aca="false">I200+L200</f>
        <v>115.858479734917</v>
      </c>
      <c r="N200" s="1" t="n">
        <f aca="false">J200+L200</f>
        <v>9912.46467403543</v>
      </c>
      <c r="O200" s="1" t="n">
        <f aca="false">(1.000001018*(1-K200*K200))/(1+K200*COS(RADIANS(N200)))</f>
        <v>1.01629172644695</v>
      </c>
      <c r="P200" s="1" t="n">
        <f aca="false">M200-0.00569-0.00478*SIN(RADIANS(125.04-1934.136*G200))</f>
        <v>115.855059142763</v>
      </c>
      <c r="Q200" s="1" t="n">
        <f aca="false">23+(26+((21.448-G200*(46.815+G200*(0.00059-G200*0.001813))))/60)/60</f>
        <v>23.4358393676</v>
      </c>
      <c r="R200" s="1" t="n">
        <f aca="false">Q200+0.00256*COS(RADIANS(125.04-1934.136*G200))</f>
        <v>23.4380924468666</v>
      </c>
      <c r="S200" s="1" t="n">
        <f aca="false">DEGREES(ATAN2(COS(RADIANS(P200)),COS(RADIANS(R200))*SIN(RADIANS(P200))))</f>
        <v>117.842357625322</v>
      </c>
      <c r="T200" s="1" t="n">
        <f aca="false">DEGREES(ASIN(SIN(RADIANS(R200))*SIN(RADIANS(P200))))</f>
        <v>20.9738875787363</v>
      </c>
      <c r="U200" s="1" t="n">
        <f aca="false">TAN(RADIANS(R200/2))*TAN(RADIANS(R200/2))</f>
        <v>0.0430300026976197</v>
      </c>
      <c r="V200" s="1" t="n">
        <f aca="false">4*DEGREES(U200*SIN(2*RADIANS(I200))-2*K200*SIN(RADIANS(J200))+4*K200*U200*SIN(RADIANS(J200))*COS(2*RADIANS(I200))-0.5*U200*U200*SIN(4*RADIANS(I200))-1.25*K200*K200*SIN(2*RADIANS(J200)))</f>
        <v>-6.27327650591149</v>
      </c>
      <c r="W200" s="1" t="n">
        <f aca="false">DEGREES(ACOS(COS(RADIANS(90.833))/(COS(RADIANS($B$2))*COS(RADIANS(T200)))-TAN(RADIANS($B$2))*TAN(RADIANS(T200))))</f>
        <v>120.663579548793</v>
      </c>
      <c r="X200" s="6" t="n">
        <f aca="false">(720-4*$B$3-V200+$B$4*60)/1440</f>
        <v>0.549586386462439</v>
      </c>
      <c r="Y200" s="6" t="n">
        <f aca="false">(X200*1440-W200*4)/1440</f>
        <v>0.214409776604679</v>
      </c>
      <c r="Z200" s="6" t="n">
        <f aca="false">(X200*1440+W200*4)/1440</f>
        <v>0.884762996320198</v>
      </c>
      <c r="AA200" s="1" t="n">
        <f aca="false">8*W200</f>
        <v>965.308636390348</v>
      </c>
      <c r="AB200" s="1" t="n">
        <f aca="false">MOD(E200*1440+V200+4*$B$3-60*$B$4,1440)</f>
        <v>648.595603494089</v>
      </c>
      <c r="AC200" s="1" t="n">
        <f aca="false">IF(AB200/4&lt;0,AB200/4+180,AB200/4-180)</f>
        <v>-17.8510991264779</v>
      </c>
      <c r="AD200" s="1" t="n">
        <f aca="false">DEGREES(ACOS(SIN(RADIANS($B$2))*SIN(RADIANS(T200))+COS(RADIANS($B$2))*COS(RADIANS(T200))*COS(RADIANS(AC200))))</f>
        <v>33.6954708276243</v>
      </c>
      <c r="AE200" s="1" t="n">
        <f aca="false">90-AD200</f>
        <v>56.3045291723757</v>
      </c>
      <c r="AF200" s="1" t="n">
        <f aca="false">IF(AE200&gt;85,0,IF(AE200&gt;5,58.1/TAN(RADIANS(AE200))-0.07/POWER(TAN(RADIANS(AE200)),3)+0.000086/POWER(TAN(RADIANS(AE200)),5),IF(AE200&gt;-0.575,1735+AE200*(-518.2+AE200*(103.4+AE200*(-12.79+AE200*0.711))),-20.772/TAN(RADIANS(AE200)))))/3600</f>
        <v>0.0107556961191178</v>
      </c>
      <c r="AG200" s="1" t="n">
        <f aca="false">AE200+AF200</f>
        <v>56.3152848684948</v>
      </c>
      <c r="AH200" s="1" t="n">
        <f aca="false">IF(AC200&gt;0,MOD(DEGREES(ACOS(((SIN(RADIANS($B$2))*COS(RADIANS(AD200)))-SIN(RADIANS(T200)))/(COS(RADIANS($B$2))*SIN(RADIANS(AD200)))))+180,360),MOD(540-DEGREES(ACOS(((SIN(RADIANS($B$2))*COS(RADIANS(AD200)))-SIN(RADIANS(T200)))/(COS(RADIANS($B$2))*SIN(RADIANS(AD200))))),360))</f>
        <v>148.939533233433</v>
      </c>
    </row>
    <row r="201" customFormat="false" ht="15" hidden="false" customHeight="false" outlineLevel="0" collapsed="false">
      <c r="D201" s="5" t="n">
        <f aca="false">D200+1</f>
        <v>46222</v>
      </c>
      <c r="E201" s="6" t="n">
        <f aca="false">$B$5</f>
        <v>0.5</v>
      </c>
      <c r="F201" s="7" t="n">
        <f aca="false">D201+2415018.5+E201-$B$4/24</f>
        <v>2461240.95833333</v>
      </c>
      <c r="G201" s="8" t="n">
        <f aca="false">(F201-2451545)/36525</f>
        <v>0.265460871549172</v>
      </c>
      <c r="I201" s="1" t="n">
        <f aca="false">MOD(280.46646+G201*(36000.76983+G201*0.0003032),360)</f>
        <v>117.26221687926</v>
      </c>
      <c r="J201" s="1" t="n">
        <f aca="false">357.52911+G201*(35999.05029-0.0001537*G201)</f>
        <v>9913.8683640947</v>
      </c>
      <c r="K201" s="1" t="n">
        <f aca="false">0.016708634-G201*(0.000042037+0.0000001267*G201)</f>
        <v>0.0166974658928603</v>
      </c>
      <c r="L201" s="1" t="n">
        <f aca="false">SIN(RADIANS(J201))*(1.914602-G201*(0.004817+0.000014*G201))+SIN(RADIANS(2*J201))*(0.019993-0.000101*G201)+SIN(RADIANS(3*J201))*0.000289</f>
        <v>-0.449507531903401</v>
      </c>
      <c r="M201" s="1" t="n">
        <f aca="false">I201+L201</f>
        <v>116.812709347357</v>
      </c>
      <c r="N201" s="1" t="n">
        <f aca="false">J201+L201</f>
        <v>9913.41885656279</v>
      </c>
      <c r="O201" s="1" t="n">
        <f aca="false">(1.000001018*(1-K201*K201))/(1+K201*COS(RADIANS(N201)))</f>
        <v>1.01622738904386</v>
      </c>
      <c r="P201" s="1" t="n">
        <f aca="false">M201-0.00569-0.00478*SIN(RADIANS(125.04-1934.136*G201))</f>
        <v>116.809292642343</v>
      </c>
      <c r="Q201" s="1" t="n">
        <f aca="false">23+(26+((21.448-G201*(46.815+G201*(0.00059-G201*0.001813))))/60)/60</f>
        <v>23.4358390115658</v>
      </c>
      <c r="R201" s="1" t="n">
        <f aca="false">Q201+0.00256*COS(RADIANS(125.04-1934.136*G201))</f>
        <v>23.4380909665625</v>
      </c>
      <c r="S201" s="1" t="n">
        <f aca="false">DEGREES(ATAN2(COS(RADIANS(P201)),COS(RADIANS(R201))*SIN(RADIANS(P201))))</f>
        <v>118.845313222751</v>
      </c>
      <c r="T201" s="1" t="n">
        <f aca="false">DEGREES(ASIN(SIN(RADIANS(R201))*SIN(RADIANS(P201))))</f>
        <v>20.7936897240046</v>
      </c>
      <c r="U201" s="1" t="n">
        <f aca="false">TAN(RADIANS(R201/2))*TAN(RADIANS(R201/2))</f>
        <v>0.0430299971076331</v>
      </c>
      <c r="V201" s="1" t="n">
        <f aca="false">4*DEGREES(U201*SIN(2*RADIANS(I201))-2*K201*SIN(RADIANS(J201))+4*K201*U201*SIN(RADIANS(J201))*COS(2*RADIANS(I201))-0.5*U201*U201*SIN(4*RADIANS(I201))-1.25*K201*K201*SIN(2*RADIANS(J201)))</f>
        <v>-6.34265363547188</v>
      </c>
      <c r="W201" s="1" t="n">
        <f aca="false">DEGREES(ACOS(COS(RADIANS(90.833))/(COS(RADIANS($B$2))*COS(RADIANS(T201)))-TAN(RADIANS($B$2))*TAN(RADIANS(T201))))</f>
        <v>120.358495090923</v>
      </c>
      <c r="X201" s="6" t="n">
        <f aca="false">(720-4*$B$3-V201+$B$4*60)/1440</f>
        <v>0.549634565024633</v>
      </c>
      <c r="Y201" s="6" t="n">
        <f aca="false">(X201*1440-W201*4)/1440</f>
        <v>0.215305411994292</v>
      </c>
      <c r="Z201" s="6" t="n">
        <f aca="false">(X201*1440+W201*4)/1440</f>
        <v>0.883963718054975</v>
      </c>
      <c r="AA201" s="1" t="n">
        <f aca="false">8*W201</f>
        <v>962.867960727384</v>
      </c>
      <c r="AB201" s="1" t="n">
        <f aca="false">MOD(E201*1440+V201+4*$B$3-60*$B$4,1440)</f>
        <v>648.526226364528</v>
      </c>
      <c r="AC201" s="1" t="n">
        <f aca="false">IF(AB201/4&lt;0,AB201/4+180,AB201/4-180)</f>
        <v>-17.868443408868</v>
      </c>
      <c r="AD201" s="1" t="n">
        <f aca="false">DEGREES(ACOS(SIN(RADIANS($B$2))*SIN(RADIANS(T201))+COS(RADIANS($B$2))*COS(RADIANS(T201))*COS(RADIANS(AC201))))</f>
        <v>33.870341897662</v>
      </c>
      <c r="AE201" s="1" t="n">
        <f aca="false">90-AD201</f>
        <v>56.129658102338</v>
      </c>
      <c r="AF201" s="1" t="n">
        <f aca="false">IF(AE201&gt;85,0,IF(AE201&gt;5,58.1/TAN(RADIANS(AE201))-0.07/POWER(TAN(RADIANS(AE201)),3)+0.000086/POWER(TAN(RADIANS(AE201)),5),IF(AE201&gt;-0.575,1735+AE201*(-518.2+AE201*(103.4+AE201*(-12.79+AE201*0.711))),-20.772/TAN(RADIANS(AE201)))))/3600</f>
        <v>0.010826884319934</v>
      </c>
      <c r="AG201" s="1" t="n">
        <f aca="false">AE201+AF201</f>
        <v>56.1404849866579</v>
      </c>
      <c r="AH201" s="1" t="n">
        <f aca="false">IF(AC201&gt;0,MOD(DEGREES(ACOS(((SIN(RADIANS($B$2))*COS(RADIANS(AD201)))-SIN(RADIANS(T201)))/(COS(RADIANS($B$2))*SIN(RADIANS(AD201)))))+180,360),MOD(540-DEGREES(ACOS(((SIN(RADIANS($B$2))*COS(RADIANS(AD201)))-SIN(RADIANS(T201)))/(COS(RADIANS($B$2))*SIN(RADIANS(AD201))))),360))</f>
        <v>149.022999194844</v>
      </c>
    </row>
    <row r="202" customFormat="false" ht="15" hidden="false" customHeight="false" outlineLevel="0" collapsed="false">
      <c r="D202" s="5" t="n">
        <f aca="false">D201+1</f>
        <v>46223</v>
      </c>
      <c r="E202" s="6" t="n">
        <f aca="false">$B$5</f>
        <v>0.5</v>
      </c>
      <c r="F202" s="7" t="n">
        <f aca="false">D202+2415018.5+E202-$B$4/24</f>
        <v>2461241.95833333</v>
      </c>
      <c r="G202" s="8" t="n">
        <f aca="false">(F202-2451545)/36525</f>
        <v>0.265488250057043</v>
      </c>
      <c r="I202" s="1" t="n">
        <f aca="false">MOD(280.46646+G202*(36000.76983+G202*0.0003032),360)</f>
        <v>118.247864243833</v>
      </c>
      <c r="J202" s="1" t="n">
        <f aca="false">357.52911+G202*(35999.05029-0.0001537*G202)</f>
        <v>9914.85396437419</v>
      </c>
      <c r="K202" s="1" t="n">
        <f aca="false">0.016708634-G202*(0.000042037+0.0000001267*G202)</f>
        <v>0.0166974647401082</v>
      </c>
      <c r="L202" s="1" t="n">
        <f aca="false">SIN(RADIANS(J202))*(1.914602-G202*(0.004817+0.000014*G202))+SIN(RADIANS(2*J202))*(0.019993-0.000101*G202)+SIN(RADIANS(3*J202))*0.000289</f>
        <v>-0.480800064258282</v>
      </c>
      <c r="M202" s="1" t="n">
        <f aca="false">I202+L202</f>
        <v>117.767064179574</v>
      </c>
      <c r="N202" s="1" t="n">
        <f aca="false">J202+L202</f>
        <v>9914.37316430993</v>
      </c>
      <c r="O202" s="1" t="n">
        <f aca="false">(1.000001018*(1-K202*K202))/(1+K202*COS(RADIANS(N202)))</f>
        <v>1.0161583979819</v>
      </c>
      <c r="P202" s="1" t="n">
        <f aca="false">M202-0.00569-0.00478*SIN(RADIANS(125.04-1934.136*G202))</f>
        <v>117.763651359759</v>
      </c>
      <c r="Q202" s="1" t="n">
        <f aca="false">23+(26+((21.448-G202*(46.815+G202*(0.00059-G202*0.001813))))/60)/60</f>
        <v>23.4358386555317</v>
      </c>
      <c r="R202" s="1" t="n">
        <f aca="false">Q202+0.00256*COS(RADIANS(125.04-1934.136*G202))</f>
        <v>23.4380894843349</v>
      </c>
      <c r="S202" s="1" t="n">
        <f aca="false">DEGREES(ATAN2(COS(RADIANS(P202)),COS(RADIANS(R202))*SIN(RADIANS(P202))))</f>
        <v>119.845968734985</v>
      </c>
      <c r="T202" s="1" t="n">
        <f aca="false">DEGREES(ASIN(SIN(RADIANS(R202))*SIN(RADIANS(P202))))</f>
        <v>20.6076545603664</v>
      </c>
      <c r="U202" s="1" t="n">
        <f aca="false">TAN(RADIANS(R202/2))*TAN(RADIANS(R202/2))</f>
        <v>0.043029991510383</v>
      </c>
      <c r="V202" s="1" t="n">
        <f aca="false">4*DEGREES(U202*SIN(2*RADIANS(I202))-2*K202*SIN(RADIANS(J202))+4*K202*U202*SIN(RADIANS(J202))*COS(2*RADIANS(I202))-0.5*U202*U202*SIN(4*RADIANS(I202))-1.25*K202*K202*SIN(2*RADIANS(J202)))</f>
        <v>-6.40282634981754</v>
      </c>
      <c r="W202" s="1" t="n">
        <f aca="false">DEGREES(ACOS(COS(RADIANS(90.833))/(COS(RADIANS($B$2))*COS(RADIANS(T202)))-TAN(RADIANS($B$2))*TAN(RADIANS(T202))))</f>
        <v>120.045299802719</v>
      </c>
      <c r="X202" s="6" t="n">
        <f aca="false">(720-4*$B$3-V202+$B$4*60)/1440</f>
        <v>0.549676351631818</v>
      </c>
      <c r="Y202" s="6" t="n">
        <f aca="false">(X202*1440-W202*4)/1440</f>
        <v>0.216217185513155</v>
      </c>
      <c r="Z202" s="6" t="n">
        <f aca="false">(X202*1440+W202*4)/1440</f>
        <v>0.883135517750481</v>
      </c>
      <c r="AA202" s="1" t="n">
        <f aca="false">8*W202</f>
        <v>960.36239842175</v>
      </c>
      <c r="AB202" s="1" t="n">
        <f aca="false">MOD(E202*1440+V202+4*$B$3-60*$B$4,1440)</f>
        <v>648.466053650182</v>
      </c>
      <c r="AC202" s="1" t="n">
        <f aca="false">IF(AB202/4&lt;0,AB202/4+180,AB202/4-180)</f>
        <v>-17.8834865874544</v>
      </c>
      <c r="AD202" s="1" t="n">
        <f aca="false">DEGREES(ACOS(SIN(RADIANS($B$2))*SIN(RADIANS(T202))+COS(RADIANS($B$2))*COS(RADIANS(T202))*COS(RADIANS(AC202))))</f>
        <v>34.0500367830115</v>
      </c>
      <c r="AE202" s="1" t="n">
        <f aca="false">90-AD202</f>
        <v>55.9499632169885</v>
      </c>
      <c r="AF202" s="1" t="n">
        <f aca="false">IF(AE202&gt;85,0,IF(AE202&gt;5,58.1/TAN(RADIANS(AE202))-0.07/POWER(TAN(RADIANS(AE202)),3)+0.000086/POWER(TAN(RADIANS(AE202)),5),IF(AE202&gt;-0.575,1735+AE202*(-518.2+AE202*(103.4+AE202*(-12.79+AE202*0.711))),-20.772/TAN(RADIANS(AE202)))))/3600</f>
        <v>0.0109003391556834</v>
      </c>
      <c r="AG202" s="1" t="n">
        <f aca="false">AE202+AF202</f>
        <v>55.9608635561442</v>
      </c>
      <c r="AH202" s="1" t="n">
        <f aca="false">IF(AC202&gt;0,MOD(DEGREES(ACOS(((SIN(RADIANS($B$2))*COS(RADIANS(AD202)))-SIN(RADIANS(T202)))/(COS(RADIANS($B$2))*SIN(RADIANS(AD202)))))+180,360),MOD(540-DEGREES(ACOS(((SIN(RADIANS($B$2))*COS(RADIANS(AD202)))-SIN(RADIANS(T202)))/(COS(RADIANS($B$2))*SIN(RADIANS(AD202))))),360))</f>
        <v>149.112807436402</v>
      </c>
    </row>
    <row r="203" customFormat="false" ht="15" hidden="false" customHeight="false" outlineLevel="0" collapsed="false">
      <c r="D203" s="5" t="n">
        <f aca="false">D202+1</f>
        <v>46224</v>
      </c>
      <c r="E203" s="6" t="n">
        <f aca="false">$B$5</f>
        <v>0.5</v>
      </c>
      <c r="F203" s="7" t="n">
        <f aca="false">D203+2415018.5+E203-$B$4/24</f>
        <v>2461242.95833333</v>
      </c>
      <c r="G203" s="8" t="n">
        <f aca="false">(F203-2451545)/36525</f>
        <v>0.265515628564914</v>
      </c>
      <c r="I203" s="1" t="n">
        <f aca="false">MOD(280.46646+G203*(36000.76983+G203*0.0003032),360)</f>
        <v>119.233511608405</v>
      </c>
      <c r="J203" s="1" t="n">
        <f aca="false">357.52911+G203*(35999.05029-0.0001537*G203)</f>
        <v>9915.83956465368</v>
      </c>
      <c r="K203" s="1" t="n">
        <f aca="false">0.016708634-G203*(0.000042037+0.0000001267*G203)</f>
        <v>0.0166974635873559</v>
      </c>
      <c r="L203" s="1" t="n">
        <f aca="false">SIN(RADIANS(J203))*(1.914602-G203*(0.004817+0.000014*G203))+SIN(RADIANS(2*J203))*(0.019993-0.000101*G203)+SIN(RADIANS(3*J203))*0.000289</f>
        <v>-0.511958626270393</v>
      </c>
      <c r="M203" s="1" t="n">
        <f aca="false">I203+L203</f>
        <v>118.721552982135</v>
      </c>
      <c r="N203" s="1" t="n">
        <f aca="false">J203+L203</f>
        <v>9915.32760602741</v>
      </c>
      <c r="O203" s="1" t="n">
        <f aca="false">(1.000001018*(1-K203*K203))/(1+K203*COS(RADIANS(N203)))</f>
        <v>1.01608477176969</v>
      </c>
      <c r="P203" s="1" t="n">
        <f aca="false">M203-0.00569-0.00478*SIN(RADIANS(125.04-1934.136*G203))</f>
        <v>118.718144045573</v>
      </c>
      <c r="Q203" s="1" t="n">
        <f aca="false">23+(26+((21.448-G203*(46.815+G203*(0.00059-G203*0.001813))))/60)/60</f>
        <v>23.4358382994975</v>
      </c>
      <c r="R203" s="1" t="n">
        <f aca="false">Q203+0.00256*COS(RADIANS(125.04-1934.136*G203))</f>
        <v>23.4380880001847</v>
      </c>
      <c r="S203" s="1" t="n">
        <f aca="false">DEGREES(ATAN2(COS(RADIANS(P203)),COS(RADIANS(R203))*SIN(RADIANS(P203))))</f>
        <v>120.844286198236</v>
      </c>
      <c r="T203" s="1" t="n">
        <f aca="false">DEGREES(ASIN(SIN(RADIANS(R203))*SIN(RADIANS(P203))))</f>
        <v>20.4158489471738</v>
      </c>
      <c r="U203" s="1" t="n">
        <f aca="false">TAN(RADIANS(R203/2))*TAN(RADIANS(R203/2))</f>
        <v>0.0430299859058731</v>
      </c>
      <c r="V203" s="1" t="n">
        <f aca="false">4*DEGREES(U203*SIN(2*RADIANS(I203))-2*K203*SIN(RADIANS(J203))+4*K203*U203*SIN(RADIANS(J203))*COS(2*RADIANS(I203))-0.5*U203*U203*SIN(4*RADIANS(I203))-1.25*K203*K203*SIN(2*RADIANS(J203)))</f>
        <v>-6.45364123077532</v>
      </c>
      <c r="W203" s="1" t="n">
        <f aca="false">DEGREES(ACOS(COS(RADIANS(90.833))/(COS(RADIANS($B$2))*COS(RADIANS(T203)))-TAN(RADIANS($B$2))*TAN(RADIANS(T203))))</f>
        <v>119.724237177237</v>
      </c>
      <c r="X203" s="6" t="n">
        <f aca="false">(720-4*$B$3-V203+$B$4*60)/1440</f>
        <v>0.549711639743594</v>
      </c>
      <c r="Y203" s="6" t="n">
        <f aca="false">(X203*1440-W203*4)/1440</f>
        <v>0.21714431425127</v>
      </c>
      <c r="Z203" s="6" t="n">
        <f aca="false">(X203*1440+W203*4)/1440</f>
        <v>0.882278965235918</v>
      </c>
      <c r="AA203" s="1" t="n">
        <f aca="false">8*W203</f>
        <v>957.793897417894</v>
      </c>
      <c r="AB203" s="1" t="n">
        <f aca="false">MOD(E203*1440+V203+4*$B$3-60*$B$4,1440)</f>
        <v>648.415238769225</v>
      </c>
      <c r="AC203" s="1" t="n">
        <f aca="false">IF(AB203/4&lt;0,AB203/4+180,AB203/4-180)</f>
        <v>-17.8961903076938</v>
      </c>
      <c r="AD203" s="1" t="n">
        <f aca="false">DEGREES(ACOS(SIN(RADIANS($B$2))*SIN(RADIANS(T203))+COS(RADIANS($B$2))*COS(RADIANS(T203))*COS(RADIANS(AC203))))</f>
        <v>34.234493194001</v>
      </c>
      <c r="AE203" s="1" t="n">
        <f aca="false">90-AD203</f>
        <v>55.765506805999</v>
      </c>
      <c r="AF203" s="1" t="n">
        <f aca="false">IF(AE203&gt;85,0,IF(AE203&gt;5,58.1/TAN(RADIANS(AE203))-0.07/POWER(TAN(RADIANS(AE203)),3)+0.000086/POWER(TAN(RADIANS(AE203)),5),IF(AE203&gt;-0.575,1735+AE203*(-518.2+AE203*(103.4+AE203*(-12.79+AE203*0.711))),-20.772/TAN(RADIANS(AE203)))))/3600</f>
        <v>0.0109760632431675</v>
      </c>
      <c r="AG203" s="1" t="n">
        <f aca="false">AE203+AF203</f>
        <v>55.7764828692422</v>
      </c>
      <c r="AH203" s="1" t="n">
        <f aca="false">IF(AC203&gt;0,MOD(DEGREES(ACOS(((SIN(RADIANS($B$2))*COS(RADIANS(AD203)))-SIN(RADIANS(T203)))/(COS(RADIANS($B$2))*SIN(RADIANS(AD203)))))+180,360),MOD(540-DEGREES(ACOS(((SIN(RADIANS($B$2))*COS(RADIANS(AD203)))-SIN(RADIANS(T203)))/(COS(RADIANS($B$2))*SIN(RADIANS(AD203))))),360))</f>
        <v>149.20886964504</v>
      </c>
    </row>
    <row r="204" customFormat="false" ht="15" hidden="false" customHeight="false" outlineLevel="0" collapsed="false">
      <c r="D204" s="5" t="n">
        <f aca="false">D203+1</f>
        <v>46225</v>
      </c>
      <c r="E204" s="6" t="n">
        <f aca="false">$B$5</f>
        <v>0.5</v>
      </c>
      <c r="F204" s="7" t="n">
        <f aca="false">D204+2415018.5+E204-$B$4/24</f>
        <v>2461243.95833333</v>
      </c>
      <c r="G204" s="8" t="n">
        <f aca="false">(F204-2451545)/36525</f>
        <v>0.265543007072785</v>
      </c>
      <c r="I204" s="1" t="n">
        <f aca="false">MOD(280.46646+G204*(36000.76983+G204*0.0003032),360)</f>
        <v>120.219158972979</v>
      </c>
      <c r="J204" s="1" t="n">
        <f aca="false">357.52911+G204*(35999.05029-0.0001537*G204)</f>
        <v>9916.82516493317</v>
      </c>
      <c r="K204" s="1" t="n">
        <f aca="false">0.016708634-G204*(0.000042037+0.0000001267*G204)</f>
        <v>0.0166974624346034</v>
      </c>
      <c r="L204" s="1" t="n">
        <f aca="false">SIN(RADIANS(J204))*(1.914602-G204*(0.004817+0.000014*G204))+SIN(RADIANS(2*J204))*(0.019993-0.000101*G204)+SIN(RADIANS(3*J204))*0.000289</f>
        <v>-0.542974497898608</v>
      </c>
      <c r="M204" s="1" t="n">
        <f aca="false">I204+L204</f>
        <v>119.676184475081</v>
      </c>
      <c r="N204" s="1" t="n">
        <f aca="false">J204+L204</f>
        <v>9916.28219043527</v>
      </c>
      <c r="O204" s="1" t="n">
        <f aca="false">(1.000001018*(1-K204*K204))/(1+K204*COS(RADIANS(N204)))</f>
        <v>1.01600653016779</v>
      </c>
      <c r="P204" s="1" t="n">
        <f aca="false">M204-0.00569-0.00478*SIN(RADIANS(125.04-1934.136*G204))</f>
        <v>119.672779419824</v>
      </c>
      <c r="Q204" s="1" t="n">
        <f aca="false">23+(26+((21.448-G204*(46.815+G204*(0.00059-G204*0.001813))))/60)/60</f>
        <v>23.4358379434634</v>
      </c>
      <c r="R204" s="1" t="n">
        <f aca="false">Q204+0.00256*COS(RADIANS(125.04-1934.136*G204))</f>
        <v>23.4380865141128</v>
      </c>
      <c r="S204" s="1" t="n">
        <f aca="false">DEGREES(ATAN2(COS(RADIANS(P204)),COS(RADIANS(R204))*SIN(RADIANS(P204))))</f>
        <v>121.84023099063</v>
      </c>
      <c r="T204" s="1" t="n">
        <f aca="false">DEGREES(ASIN(SIN(RADIANS(R204))*SIN(RADIANS(P204))))</f>
        <v>20.2183411750695</v>
      </c>
      <c r="U204" s="1" t="n">
        <f aca="false">TAN(RADIANS(R204/2))*TAN(RADIANS(R204/2))</f>
        <v>0.043029980294107</v>
      </c>
      <c r="V204" s="1" t="n">
        <f aca="false">4*DEGREES(U204*SIN(2*RADIANS(I204))-2*K204*SIN(RADIANS(J204))+4*K204*U204*SIN(RADIANS(J204))*COS(2*RADIANS(I204))-0.5*U204*U204*SIN(4*RADIANS(I204))-1.25*K204*K204*SIN(2*RADIANS(J204)))</f>
        <v>-6.49495844672897</v>
      </c>
      <c r="W204" s="1" t="n">
        <f aca="false">DEGREES(ACOS(COS(RADIANS(90.833))/(COS(RADIANS($B$2))*COS(RADIANS(T204)))-TAN(RADIANS($B$2))*TAN(RADIANS(T204))))</f>
        <v>119.395549770267</v>
      </c>
      <c r="X204" s="6" t="n">
        <f aca="false">(720-4*$B$3-V204+$B$4*60)/1440</f>
        <v>0.549740332254673</v>
      </c>
      <c r="Y204" s="6" t="n">
        <f aca="false">(X204*1440-W204*4)/1440</f>
        <v>0.218086027337265</v>
      </c>
      <c r="Z204" s="6" t="n">
        <f aca="false">(X204*1440+W204*4)/1440</f>
        <v>0.881394637172081</v>
      </c>
      <c r="AA204" s="1" t="n">
        <f aca="false">8*W204</f>
        <v>955.164398162134</v>
      </c>
      <c r="AB204" s="1" t="n">
        <f aca="false">MOD(E204*1440+V204+4*$B$3-60*$B$4,1440)</f>
        <v>648.373921553271</v>
      </c>
      <c r="AC204" s="1" t="n">
        <f aca="false">IF(AB204/4&lt;0,AB204/4+180,AB204/4-180)</f>
        <v>-17.9065196116823</v>
      </c>
      <c r="AD204" s="1" t="n">
        <f aca="false">DEGREES(ACOS(SIN(RADIANS($B$2))*SIN(RADIANS(T204))+COS(RADIANS($B$2))*COS(RADIANS(T204))*COS(RADIANS(AC204))))</f>
        <v>34.4236492175374</v>
      </c>
      <c r="AE204" s="1" t="n">
        <f aca="false">90-AD204</f>
        <v>55.5763507824626</v>
      </c>
      <c r="AF204" s="1" t="n">
        <f aca="false">IF(AE204&gt;85,0,IF(AE204&gt;5,58.1/TAN(RADIANS(AE204))-0.07/POWER(TAN(RADIANS(AE204)),3)+0.000086/POWER(TAN(RADIANS(AE204)),5),IF(AE204&gt;-0.575,1735+AE204*(-518.2+AE204*(103.4+AE204*(-12.79+AE204*0.711))),-20.772/TAN(RADIANS(AE204)))))/3600</f>
        <v>0.011054060170584</v>
      </c>
      <c r="AG204" s="1" t="n">
        <f aca="false">AE204+AF204</f>
        <v>55.5874048426332</v>
      </c>
      <c r="AH204" s="1" t="n">
        <f aca="false">IF(AC204&gt;0,MOD(DEGREES(ACOS(((SIN(RADIANS($B$2))*COS(RADIANS(AD204)))-SIN(RADIANS(T204)))/(COS(RADIANS($B$2))*SIN(RADIANS(AD204)))))+180,360),MOD(540-DEGREES(ACOS(((SIN(RADIANS($B$2))*COS(RADIANS(AD204)))-SIN(RADIANS(T204)))/(COS(RADIANS($B$2))*SIN(RADIANS(AD204))))),360))</f>
        <v>149.311090531842</v>
      </c>
    </row>
    <row r="205" customFormat="false" ht="15" hidden="false" customHeight="false" outlineLevel="0" collapsed="false">
      <c r="D205" s="5" t="n">
        <f aca="false">D204+1</f>
        <v>46226</v>
      </c>
      <c r="E205" s="6" t="n">
        <f aca="false">$B$5</f>
        <v>0.5</v>
      </c>
      <c r="F205" s="7" t="n">
        <f aca="false">D205+2415018.5+E205-$B$4/24</f>
        <v>2461244.95833333</v>
      </c>
      <c r="G205" s="8" t="n">
        <f aca="false">(F205-2451545)/36525</f>
        <v>0.265570385580657</v>
      </c>
      <c r="I205" s="1" t="n">
        <f aca="false">MOD(280.46646+G205*(36000.76983+G205*0.0003032),360)</f>
        <v>121.204806337551</v>
      </c>
      <c r="J205" s="1" t="n">
        <f aca="false">357.52911+G205*(35999.05029-0.0001537*G205)</f>
        <v>9917.81076521266</v>
      </c>
      <c r="K205" s="1" t="n">
        <f aca="false">0.016708634-G205*(0.000042037+0.0000001267*G205)</f>
        <v>0.0166974612818507</v>
      </c>
      <c r="L205" s="1" t="n">
        <f aca="false">SIN(RADIANS(J205))*(1.914602-G205*(0.004817+0.000014*G205))+SIN(RADIANS(2*J205))*(0.019993-0.000101*G205)+SIN(RADIANS(3*J205))*0.000289</f>
        <v>-0.573838991652704</v>
      </c>
      <c r="M205" s="1" t="n">
        <f aca="false">I205+L205</f>
        <v>120.630967345899</v>
      </c>
      <c r="N205" s="1" t="n">
        <f aca="false">J205+L205</f>
        <v>9917.236926221</v>
      </c>
      <c r="O205" s="1" t="n">
        <f aca="false">(1.000001018*(1-K205*K205))/(1+K205*COS(RADIANS(N205)))</f>
        <v>1.01592369418504</v>
      </c>
      <c r="P205" s="1" t="n">
        <f aca="false">M205-0.00569-0.00478*SIN(RADIANS(125.04-1934.136*G205))</f>
        <v>120.627566169995</v>
      </c>
      <c r="Q205" s="1" t="n">
        <f aca="false">23+(26+((21.448-G205*(46.815+G205*(0.00059-G205*0.001813))))/60)/60</f>
        <v>23.4358375874293</v>
      </c>
      <c r="R205" s="1" t="n">
        <f aca="false">Q205+0.00256*COS(RADIANS(125.04-1934.136*G205))</f>
        <v>23.4380850261203</v>
      </c>
      <c r="S205" s="1" t="n">
        <f aca="false">DEGREES(ATAN2(COS(RADIANS(P205)),COS(RADIANS(R205))*SIN(RADIANS(P205))))</f>
        <v>122.833771844087</v>
      </c>
      <c r="T205" s="1" t="n">
        <f aca="false">DEGREES(ASIN(SIN(RADIANS(R205))*SIN(RADIANS(P205))))</f>
        <v>20.0152009035098</v>
      </c>
      <c r="U205" s="1" t="n">
        <f aca="false">TAN(RADIANS(R205/2))*TAN(RADIANS(R205/2))</f>
        <v>0.0430299746750884</v>
      </c>
      <c r="V205" s="1" t="n">
        <f aca="false">4*DEGREES(U205*SIN(2*RADIANS(I205))-2*K205*SIN(RADIANS(J205))+4*K205*U205*SIN(RADIANS(J205))*COS(2*RADIANS(I205))-0.5*U205*U205*SIN(4*RADIANS(I205))-1.25*K205*K205*SIN(2*RADIANS(J205)))</f>
        <v>-6.52665182711073</v>
      </c>
      <c r="W205" s="1" t="n">
        <f aca="false">DEGREES(ACOS(COS(RADIANS(90.833))/(COS(RADIANS($B$2))*COS(RADIANS(T205)))-TAN(RADIANS($B$2))*TAN(RADIANS(T205))))</f>
        <v>119.059478713149</v>
      </c>
      <c r="X205" s="6" t="n">
        <f aca="false">(720-4*$B$3-V205+$B$4*60)/1440</f>
        <v>0.549762341546605</v>
      </c>
      <c r="Y205" s="6" t="n">
        <f aca="false">(X205*1440-W205*4)/1440</f>
        <v>0.219041567343413</v>
      </c>
      <c r="Z205" s="6" t="n">
        <f aca="false">(X205*1440+W205*4)/1440</f>
        <v>0.880483115749796</v>
      </c>
      <c r="AA205" s="1" t="n">
        <f aca="false">8*W205</f>
        <v>952.475829705192</v>
      </c>
      <c r="AB205" s="1" t="n">
        <f aca="false">MOD(E205*1440+V205+4*$B$3-60*$B$4,1440)</f>
        <v>648.342228172889</v>
      </c>
      <c r="AC205" s="1" t="n">
        <f aca="false">IF(AB205/4&lt;0,AB205/4+180,AB205/4-180)</f>
        <v>-17.9144429567777</v>
      </c>
      <c r="AD205" s="1" t="n">
        <f aca="false">DEGREES(ACOS(SIN(RADIANS($B$2))*SIN(RADIANS(T205))+COS(RADIANS($B$2))*COS(RADIANS(T205))*COS(RADIANS(AC205))))</f>
        <v>34.6174433375754</v>
      </c>
      <c r="AE205" s="1" t="n">
        <f aca="false">90-AD205</f>
        <v>55.3825566624247</v>
      </c>
      <c r="AF205" s="1" t="n">
        <f aca="false">IF(AE205&gt;85,0,IF(AE205&gt;5,58.1/TAN(RADIANS(AE205))-0.07/POWER(TAN(RADIANS(AE205)),3)+0.000086/POWER(TAN(RADIANS(AE205)),5),IF(AE205&gt;-0.575,1735+AE205*(-518.2+AE205*(103.4+AE205*(-12.79+AE205*0.711))),-20.772/TAN(RADIANS(AE205)))))/3600</f>
        <v>0.0111343345176107</v>
      </c>
      <c r="AG205" s="1" t="n">
        <f aca="false">AE205+AF205</f>
        <v>55.3936909969423</v>
      </c>
      <c r="AH205" s="1" t="n">
        <f aca="false">IF(AC205&gt;0,MOD(DEGREES(ACOS(((SIN(RADIANS($B$2))*COS(RADIANS(AD205)))-SIN(RADIANS(T205)))/(COS(RADIANS($B$2))*SIN(RADIANS(AD205)))))+180,360),MOD(540-DEGREES(ACOS(((SIN(RADIANS($B$2))*COS(RADIANS(AD205)))-SIN(RADIANS(T205)))/(COS(RADIANS($B$2))*SIN(RADIANS(AD205))))),360))</f>
        <v>149.419368191358</v>
      </c>
    </row>
    <row r="206" customFormat="false" ht="15" hidden="false" customHeight="false" outlineLevel="0" collapsed="false">
      <c r="D206" s="5" t="n">
        <f aca="false">D205+1</f>
        <v>46227</v>
      </c>
      <c r="E206" s="6" t="n">
        <f aca="false">$B$5</f>
        <v>0.5</v>
      </c>
      <c r="F206" s="7" t="n">
        <f aca="false">D206+2415018.5+E206-$B$4/24</f>
        <v>2461245.95833333</v>
      </c>
      <c r="G206" s="8" t="n">
        <f aca="false">(F206-2451545)/36525</f>
        <v>0.265597764088528</v>
      </c>
      <c r="I206" s="1" t="n">
        <f aca="false">MOD(280.46646+G206*(36000.76983+G206*0.0003032),360)</f>
        <v>122.190453702126</v>
      </c>
      <c r="J206" s="1" t="n">
        <f aca="false">357.52911+G206*(35999.05029-0.0001537*G206)</f>
        <v>9918.79636549215</v>
      </c>
      <c r="K206" s="1" t="n">
        <f aca="false">0.016708634-G206*(0.000042037+0.0000001267*G206)</f>
        <v>0.0166974601290978</v>
      </c>
      <c r="L206" s="1" t="n">
        <f aca="false">SIN(RADIANS(J206))*(1.914602-G206*(0.004817+0.000014*G206))+SIN(RADIANS(2*J206))*(0.019993-0.000101*G206)+SIN(RADIANS(3*J206))*0.000289</f>
        <v>-0.604543454618704</v>
      </c>
      <c r="M206" s="1" t="n">
        <f aca="false">I206+L206</f>
        <v>121.585910247507</v>
      </c>
      <c r="N206" s="1" t="n">
        <f aca="false">J206+L206</f>
        <v>9918.19182203753</v>
      </c>
      <c r="O206" s="1" t="n">
        <f aca="false">(1.000001018*(1-K206*K206))/(1+K206*COS(RADIANS(N206)))</f>
        <v>1.01583628607465</v>
      </c>
      <c r="P206" s="1" t="n">
        <f aca="false">M206-0.00569-0.00478*SIN(RADIANS(125.04-1934.136*G206))</f>
        <v>121.582512949001</v>
      </c>
      <c r="Q206" s="1" t="n">
        <f aca="false">23+(26+((21.448-G206*(46.815+G206*(0.00059-G206*0.001813))))/60)/60</f>
        <v>23.4358372313951</v>
      </c>
      <c r="R206" s="1" t="n">
        <f aca="false">Q206+0.00256*COS(RADIANS(125.04-1934.136*G206))</f>
        <v>23.438083536208</v>
      </c>
      <c r="S206" s="1" t="n">
        <f aca="false">DEGREES(ATAN2(COS(RADIANS(P206)),COS(RADIANS(R206))*SIN(RADIANS(P206))))</f>
        <v>123.824880849927</v>
      </c>
      <c r="T206" s="1" t="n">
        <f aca="false">DEGREES(ASIN(SIN(RADIANS(R206))*SIN(RADIANS(P206))))</f>
        <v>19.8064990988746</v>
      </c>
      <c r="U206" s="1" t="n">
        <f aca="false">TAN(RADIANS(R206/2))*TAN(RADIANS(R206/2))</f>
        <v>0.0430299690488208</v>
      </c>
      <c r="V206" s="1" t="n">
        <f aca="false">4*DEGREES(U206*SIN(2*RADIANS(I206))-2*K206*SIN(RADIANS(J206))+4*K206*U206*SIN(RADIANS(J206))*COS(2*RADIANS(I206))-0.5*U206*U206*SIN(4*RADIANS(I206))-1.25*K206*K206*SIN(2*RADIANS(J206)))</f>
        <v>-6.54860890886198</v>
      </c>
      <c r="W206" s="1" t="n">
        <f aca="false">DEGREES(ACOS(COS(RADIANS(90.833))/(COS(RADIANS($B$2))*COS(RADIANS(T206)))-TAN(RADIANS($B$2))*TAN(RADIANS(T206))))</f>
        <v>118.716263257266</v>
      </c>
      <c r="X206" s="6" t="n">
        <f aca="false">(720-4*$B$3-V206+$B$4*60)/1440</f>
        <v>0.549777589520043</v>
      </c>
      <c r="Y206" s="6" t="n">
        <f aca="false">(X206*1440-W206*4)/1440</f>
        <v>0.220010191583192</v>
      </c>
      <c r="Z206" s="6" t="n">
        <f aca="false">(X206*1440+W206*4)/1440</f>
        <v>0.879544987456894</v>
      </c>
      <c r="AA206" s="1" t="n">
        <f aca="false">8*W206</f>
        <v>949.730106058131</v>
      </c>
      <c r="AB206" s="1" t="n">
        <f aca="false">MOD(E206*1440+V206+4*$B$3-60*$B$4,1440)</f>
        <v>648.320271091138</v>
      </c>
      <c r="AC206" s="1" t="n">
        <f aca="false">IF(AB206/4&lt;0,AB206/4+180,AB206/4-180)</f>
        <v>-17.9199322272155</v>
      </c>
      <c r="AD206" s="1" t="n">
        <f aca="false">DEGREES(ACOS(SIN(RADIANS($B$2))*SIN(RADIANS(T206))+COS(RADIANS($B$2))*COS(RADIANS(T206))*COS(RADIANS(AC206))))</f>
        <v>34.8158144503208</v>
      </c>
      <c r="AE206" s="1" t="n">
        <f aca="false">90-AD206</f>
        <v>55.1841855496792</v>
      </c>
      <c r="AF206" s="1" t="n">
        <f aca="false">IF(AE206&gt;85,0,IF(AE206&gt;5,58.1/TAN(RADIANS(AE206))-0.07/POWER(TAN(RADIANS(AE206)),3)+0.000086/POWER(TAN(RADIANS(AE206)),5),IF(AE206&gt;-0.575,1735+AE206*(-518.2+AE206*(103.4+AE206*(-12.79+AE206*0.711))),-20.772/TAN(RADIANS(AE206)))))/3600</f>
        <v>0.011216891874663</v>
      </c>
      <c r="AG206" s="1" t="n">
        <f aca="false">AE206+AF206</f>
        <v>55.1954024415539</v>
      </c>
      <c r="AH206" s="1" t="n">
        <f aca="false">IF(AC206&gt;0,MOD(DEGREES(ACOS(((SIN(RADIANS($B$2))*COS(RADIANS(AD206)))-SIN(RADIANS(T206)))/(COS(RADIANS($B$2))*SIN(RADIANS(AD206)))))+180,360),MOD(540-DEGREES(ACOS(((SIN(RADIANS($B$2))*COS(RADIANS(AD206)))-SIN(RADIANS(T206)))/(COS(RADIANS($B$2))*SIN(RADIANS(AD206))))),360))</f>
        <v>149.533594462721</v>
      </c>
    </row>
    <row r="207" customFormat="false" ht="15" hidden="false" customHeight="false" outlineLevel="0" collapsed="false">
      <c r="D207" s="5" t="n">
        <f aca="false">D206+1</f>
        <v>46228</v>
      </c>
      <c r="E207" s="6" t="n">
        <f aca="false">$B$5</f>
        <v>0.5</v>
      </c>
      <c r="F207" s="7" t="n">
        <f aca="false">D207+2415018.5+E207-$B$4/24</f>
        <v>2461246.95833333</v>
      </c>
      <c r="G207" s="8" t="n">
        <f aca="false">(F207-2451545)/36525</f>
        <v>0.265625142596399</v>
      </c>
      <c r="I207" s="1" t="n">
        <f aca="false">MOD(280.46646+G207*(36000.76983+G207*0.0003032),360)</f>
        <v>123.1761010667</v>
      </c>
      <c r="J207" s="1" t="n">
        <f aca="false">357.52911+G207*(35999.05029-0.0001537*G207)</f>
        <v>9919.78196577164</v>
      </c>
      <c r="K207" s="1" t="n">
        <f aca="false">0.016708634-G207*(0.000042037+0.0000001267*G207)</f>
        <v>0.0166974589763447</v>
      </c>
      <c r="L207" s="1" t="n">
        <f aca="false">SIN(RADIANS(J207))*(1.914602-G207*(0.004817+0.000014*G207))+SIN(RADIANS(2*J207))*(0.019993-0.000101*G207)+SIN(RADIANS(3*J207))*0.000289</f>
        <v>-0.635079270483197</v>
      </c>
      <c r="M207" s="1" t="n">
        <f aca="false">I207+L207</f>
        <v>122.541021796216</v>
      </c>
      <c r="N207" s="1" t="n">
        <f aca="false">J207+L207</f>
        <v>9919.14688650115</v>
      </c>
      <c r="O207" s="1" t="n">
        <f aca="false">(1.000001018*(1-K207*K207))/(1+K207*COS(RADIANS(N207)))</f>
        <v>1.0157443293301</v>
      </c>
      <c r="P207" s="1" t="n">
        <f aca="false">M207-0.00569-0.00478*SIN(RADIANS(125.04-1934.136*G207))</f>
        <v>122.537628373151</v>
      </c>
      <c r="Q207" s="1" t="n">
        <f aca="false">23+(26+((21.448-G207*(46.815+G207*(0.00059-G207*0.001813))))/60)/60</f>
        <v>23.435836875361</v>
      </c>
      <c r="R207" s="1" t="n">
        <f aca="false">Q207+0.00256*COS(RADIANS(125.04-1934.136*G207))</f>
        <v>23.438082044377</v>
      </c>
      <c r="S207" s="1" t="n">
        <f aca="false">DEGREES(ATAN2(COS(RADIANS(P207)),COS(RADIANS(R207))*SIN(RADIANS(P207))))</f>
        <v>124.813533458385</v>
      </c>
      <c r="T207" s="1" t="n">
        <f aca="false">DEGREES(ASIN(SIN(RADIANS(R207))*SIN(RADIANS(P207))))</f>
        <v>19.5923079733136</v>
      </c>
      <c r="U207" s="1" t="n">
        <f aca="false">TAN(RADIANS(R207/2))*TAN(RADIANS(R207/2))</f>
        <v>0.043029963415308</v>
      </c>
      <c r="V207" s="1" t="n">
        <f aca="false">4*DEGREES(U207*SIN(2*RADIANS(I207))-2*K207*SIN(RADIANS(J207))+4*K207*U207*SIN(RADIANS(J207))*COS(2*RADIANS(I207))-0.5*U207*U207*SIN(4*RADIANS(I207))-1.25*K207*K207*SIN(2*RADIANS(J207)))</f>
        <v>-6.56073095540268</v>
      </c>
      <c r="W207" s="1" t="n">
        <f aca="false">DEGREES(ACOS(COS(RADIANS(90.833))/(COS(RADIANS($B$2))*COS(RADIANS(T207)))-TAN(RADIANS($B$2))*TAN(RADIANS(T207))))</f>
        <v>118.366140350497</v>
      </c>
      <c r="X207" s="6" t="n">
        <f aca="false">(720-4*$B$3-V207+$B$4*60)/1440</f>
        <v>0.549786007607919</v>
      </c>
      <c r="Y207" s="6" t="n">
        <f aca="false">(X207*1440-W207*4)/1440</f>
        <v>0.220991173300983</v>
      </c>
      <c r="Z207" s="6" t="n">
        <f aca="false">(X207*1440+W207*4)/1440</f>
        <v>0.878580841914855</v>
      </c>
      <c r="AA207" s="1" t="n">
        <f aca="false">8*W207</f>
        <v>946.929122803976</v>
      </c>
      <c r="AB207" s="1" t="n">
        <f aca="false">MOD(E207*1440+V207+4*$B$3-60*$B$4,1440)</f>
        <v>648.308149044597</v>
      </c>
      <c r="AC207" s="1" t="n">
        <f aca="false">IF(AB207/4&lt;0,AB207/4+180,AB207/4-180)</f>
        <v>-17.9229627388507</v>
      </c>
      <c r="AD207" s="1" t="n">
        <f aca="false">DEGREES(ACOS(SIN(RADIANS($B$2))*SIN(RADIANS(T207))+COS(RADIANS($B$2))*COS(RADIANS(T207))*COS(RADIANS(AC207))))</f>
        <v>35.0187018743416</v>
      </c>
      <c r="AE207" s="1" t="n">
        <f aca="false">90-AD207</f>
        <v>54.9812981256584</v>
      </c>
      <c r="AF207" s="1" t="n">
        <f aca="false">IF(AE207&gt;85,0,IF(AE207&gt;5,58.1/TAN(RADIANS(AE207))-0.07/POWER(TAN(RADIANS(AE207)),3)+0.000086/POWER(TAN(RADIANS(AE207)),5),IF(AE207&gt;-0.575,1735+AE207*(-518.2+AE207*(103.4+AE207*(-12.79+AE207*0.711))),-20.772/TAN(RADIANS(AE207)))))/3600</f>
        <v>0.0113017388613642</v>
      </c>
      <c r="AG207" s="1" t="n">
        <f aca="false">AE207+AF207</f>
        <v>54.9925998645197</v>
      </c>
      <c r="AH207" s="1" t="n">
        <f aca="false">IF(AC207&gt;0,MOD(DEGREES(ACOS(((SIN(RADIANS($B$2))*COS(RADIANS(AD207)))-SIN(RADIANS(T207)))/(COS(RADIANS($B$2))*SIN(RADIANS(AD207)))))+180,360),MOD(540-DEGREES(ACOS(((SIN(RADIANS($B$2))*COS(RADIANS(AD207)))-SIN(RADIANS(T207)))/(COS(RADIANS($B$2))*SIN(RADIANS(AD207))))),360))</f>
        <v>149.653655291166</v>
      </c>
    </row>
    <row r="208" customFormat="false" ht="15" hidden="false" customHeight="false" outlineLevel="0" collapsed="false">
      <c r="D208" s="5" t="n">
        <f aca="false">D207+1</f>
        <v>46229</v>
      </c>
      <c r="E208" s="6" t="n">
        <f aca="false">$B$5</f>
        <v>0.5</v>
      </c>
      <c r="F208" s="7" t="n">
        <f aca="false">D208+2415018.5+E208-$B$4/24</f>
        <v>2461247.95833333</v>
      </c>
      <c r="G208" s="8" t="n">
        <f aca="false">(F208-2451545)/36525</f>
        <v>0.265652521104271</v>
      </c>
      <c r="I208" s="1" t="n">
        <f aca="false">MOD(280.46646+G208*(36000.76983+G208*0.0003032),360)</f>
        <v>124.161748431274</v>
      </c>
      <c r="J208" s="1" t="n">
        <f aca="false">357.52911+G208*(35999.05029-0.0001537*G208)</f>
        <v>9920.76756605113</v>
      </c>
      <c r="K208" s="1" t="n">
        <f aca="false">0.016708634-G208*(0.000042037+0.0000001267*G208)</f>
        <v>0.0166974578235914</v>
      </c>
      <c r="L208" s="1" t="n">
        <f aca="false">SIN(RADIANS(J208))*(1.914602-G208*(0.004817+0.000014*G208))+SIN(RADIANS(2*J208))*(0.019993-0.000101*G208)+SIN(RADIANS(3*J208))*0.000289</f>
        <v>-0.665437861557644</v>
      </c>
      <c r="M208" s="1" t="n">
        <f aca="false">I208+L208</f>
        <v>123.496310569716</v>
      </c>
      <c r="N208" s="1" t="n">
        <f aca="false">J208+L208</f>
        <v>9920.10212818957</v>
      </c>
      <c r="O208" s="1" t="n">
        <f aca="false">(1.000001018*(1-K208*K208))/(1+K208*COS(RADIANS(N208)))</f>
        <v>1.01564784868073</v>
      </c>
      <c r="P208" s="1" t="n">
        <f aca="false">M208-0.00569-0.00478*SIN(RADIANS(125.04-1934.136*G208))</f>
        <v>123.492921020129</v>
      </c>
      <c r="Q208" s="1" t="n">
        <f aca="false">23+(26+((21.448-G208*(46.815+G208*(0.00059-G208*0.001813))))/60)/60</f>
        <v>23.4358365193268</v>
      </c>
      <c r="R208" s="1" t="n">
        <f aca="false">Q208+0.00256*COS(RADIANS(125.04-1934.136*G208))</f>
        <v>23.4380805506282</v>
      </c>
      <c r="S208" s="1" t="n">
        <f aca="false">DEGREES(ATAN2(COS(RADIANS(P208)),COS(RADIANS(R208))*SIN(RADIANS(P208))))</f>
        <v>125.799708472308</v>
      </c>
      <c r="T208" s="1" t="n">
        <f aca="false">DEGREES(ASIN(SIN(RADIANS(R208))*SIN(RADIANS(P208))))</f>
        <v>19.3727009244553</v>
      </c>
      <c r="U208" s="1" t="n">
        <f aca="false">TAN(RADIANS(R208/2))*TAN(RADIANS(R208/2))</f>
        <v>0.0430299577745537</v>
      </c>
      <c r="V208" s="1" t="n">
        <f aca="false">4*DEGREES(U208*SIN(2*RADIANS(I208))-2*K208*SIN(RADIANS(J208))+4*K208*U208*SIN(RADIANS(J208))*COS(2*RADIANS(I208))-0.5*U208*U208*SIN(4*RADIANS(I208))-1.25*K208*K208*SIN(2*RADIANS(J208)))</f>
        <v>-6.56293294874491</v>
      </c>
      <c r="W208" s="1" t="n">
        <f aca="false">DEGREES(ACOS(COS(RADIANS(90.833))/(COS(RADIANS($B$2))*COS(RADIANS(T208)))-TAN(RADIANS($B$2))*TAN(RADIANS(T208))))</f>
        <v>118.00934424563</v>
      </c>
      <c r="X208" s="6" t="n">
        <f aca="false">(720-4*$B$3-V208+$B$4*60)/1440</f>
        <v>0.549787536769962</v>
      </c>
      <c r="Y208" s="6" t="n">
        <f aca="false">(X208*1440-W208*4)/1440</f>
        <v>0.221983802754322</v>
      </c>
      <c r="Z208" s="6" t="n">
        <f aca="false">(X208*1440+W208*4)/1440</f>
        <v>0.877591270785601</v>
      </c>
      <c r="AA208" s="1" t="n">
        <f aca="false">8*W208</f>
        <v>944.074753965042</v>
      </c>
      <c r="AB208" s="1" t="n">
        <f aca="false">MOD(E208*1440+V208+4*$B$3-60*$B$4,1440)</f>
        <v>648.305947051255</v>
      </c>
      <c r="AC208" s="1" t="n">
        <f aca="false">IF(AB208/4&lt;0,AB208/4+180,AB208/4-180)</f>
        <v>-17.9235132371862</v>
      </c>
      <c r="AD208" s="1" t="n">
        <f aca="false">DEGREES(ACOS(SIN(RADIANS($B$2))*SIN(RADIANS(T208))+COS(RADIANS($B$2))*COS(RADIANS(T208))*COS(RADIANS(AC208))))</f>
        <v>35.2260453557948</v>
      </c>
      <c r="AE208" s="1" t="n">
        <f aca="false">90-AD208</f>
        <v>54.7739546442052</v>
      </c>
      <c r="AF208" s="1" t="n">
        <f aca="false">IF(AE208&gt;85,0,IF(AE208&gt;5,58.1/TAN(RADIANS(AE208))-0.07/POWER(TAN(RADIANS(AE208)),3)+0.000086/POWER(TAN(RADIANS(AE208)),5),IF(AE208&gt;-0.575,1735+AE208*(-518.2+AE208*(103.4+AE208*(-12.79+AE208*0.711))),-20.772/TAN(RADIANS(AE208)))))/3600</f>
        <v>0.0113888831442823</v>
      </c>
      <c r="AG208" s="1" t="n">
        <f aca="false">AE208+AF208</f>
        <v>54.7853435273495</v>
      </c>
      <c r="AH208" s="1" t="n">
        <f aca="false">IF(AC208&gt;0,MOD(DEGREES(ACOS(((SIN(RADIANS($B$2))*COS(RADIANS(AD208)))-SIN(RADIANS(T208)))/(COS(RADIANS($B$2))*SIN(RADIANS(AD208)))))+180,360),MOD(540-DEGREES(ACOS(((SIN(RADIANS($B$2))*COS(RADIANS(AD208)))-SIN(RADIANS(T208)))/(COS(RADIANS($B$2))*SIN(RADIANS(AD208))))),360))</f>
        <v>149.779431088675</v>
      </c>
    </row>
    <row r="209" customFormat="false" ht="15" hidden="false" customHeight="false" outlineLevel="0" collapsed="false">
      <c r="D209" s="5" t="n">
        <f aca="false">D208+1</f>
        <v>46230</v>
      </c>
      <c r="E209" s="6" t="n">
        <f aca="false">$B$5</f>
        <v>0.5</v>
      </c>
      <c r="F209" s="7" t="n">
        <f aca="false">D209+2415018.5+E209-$B$4/24</f>
        <v>2461248.95833333</v>
      </c>
      <c r="G209" s="8" t="n">
        <f aca="false">(F209-2451545)/36525</f>
        <v>0.265679899612142</v>
      </c>
      <c r="I209" s="1" t="n">
        <f aca="false">MOD(280.46646+G209*(36000.76983+G209*0.0003032),360)</f>
        <v>125.147395795848</v>
      </c>
      <c r="J209" s="1" t="n">
        <f aca="false">357.52911+G209*(35999.05029-0.0001537*G209)</f>
        <v>9921.75316633061</v>
      </c>
      <c r="K209" s="1" t="n">
        <f aca="false">0.016708634-G209*(0.000042037+0.0000001267*G209)</f>
        <v>0.016697456670838</v>
      </c>
      <c r="L209" s="1" t="n">
        <f aca="false">SIN(RADIANS(J209))*(1.914602-G209*(0.004817+0.000014*G209))+SIN(RADIANS(2*J209))*(0.019993-0.000101*G209)+SIN(RADIANS(3*J209))*0.000289</f>
        <v>-0.695610690802463</v>
      </c>
      <c r="M209" s="1" t="n">
        <f aca="false">I209+L209</f>
        <v>124.451785105045</v>
      </c>
      <c r="N209" s="1" t="n">
        <f aca="false">J209+L209</f>
        <v>9921.05755563981</v>
      </c>
      <c r="O209" s="1" t="n">
        <f aca="false">(1.000001018*(1-K209*K209))/(1+K209*COS(RADIANS(N209)))</f>
        <v>1.01554687008717</v>
      </c>
      <c r="P209" s="1" t="n">
        <f aca="false">M209-0.00569-0.00478*SIN(RADIANS(125.04-1934.136*G209))</f>
        <v>124.448399426971</v>
      </c>
      <c r="Q209" s="1" t="n">
        <f aca="false">23+(26+((21.448-G209*(46.815+G209*(0.00059-G209*0.001813))))/60)/60</f>
        <v>23.4358361632927</v>
      </c>
      <c r="R209" s="1" t="n">
        <f aca="false">Q209+0.00256*COS(RADIANS(125.04-1934.136*G209))</f>
        <v>23.4380790549627</v>
      </c>
      <c r="S209" s="1" t="n">
        <f aca="false">DEGREES(ATAN2(COS(RADIANS(P209)),COS(RADIANS(R209))*SIN(RADIANS(P209))))</f>
        <v>126.783388035269</v>
      </c>
      <c r="T209" s="1" t="n">
        <f aca="false">DEGREES(ASIN(SIN(RADIANS(R209))*SIN(RADIANS(P209))))</f>
        <v>19.1477524761118</v>
      </c>
      <c r="U209" s="1" t="n">
        <f aca="false">TAN(RADIANS(R209/2))*TAN(RADIANS(R209/2))</f>
        <v>0.0430299521265614</v>
      </c>
      <c r="V209" s="1" t="n">
        <f aca="false">4*DEGREES(U209*SIN(2*RADIANS(I209))-2*K209*SIN(RADIANS(J209))+4*K209*U209*SIN(RADIANS(J209))*COS(2*RADIANS(I209))-0.5*U209*U209*SIN(4*RADIANS(I209))-1.25*K209*K209*SIN(2*RADIANS(J209)))</f>
        <v>-6.55514355546747</v>
      </c>
      <c r="W209" s="1" t="n">
        <f aca="false">DEGREES(ACOS(COS(RADIANS(90.833))/(COS(RADIANS($B$2))*COS(RADIANS(T209)))-TAN(RADIANS($B$2))*TAN(RADIANS(T209))))</f>
        <v>117.64610614055</v>
      </c>
      <c r="X209" s="6" t="n">
        <f aca="false">(720-4*$B$3-V209+$B$4*60)/1440</f>
        <v>0.549782127469075</v>
      </c>
      <c r="Y209" s="6" t="n">
        <f aca="false">(X209*1440-W209*4)/1440</f>
        <v>0.22298738818977</v>
      </c>
      <c r="Z209" s="6" t="n">
        <f aca="false">(X209*1440+W209*4)/1440</f>
        <v>0.876576866748379</v>
      </c>
      <c r="AA209" s="1" t="n">
        <f aca="false">8*W209</f>
        <v>941.168849124397</v>
      </c>
      <c r="AB209" s="1" t="n">
        <f aca="false">MOD(E209*1440+V209+4*$B$3-60*$B$4,1440)</f>
        <v>648.313736444533</v>
      </c>
      <c r="AC209" s="1" t="n">
        <f aca="false">IF(AB209/4&lt;0,AB209/4+180,AB209/4-180)</f>
        <v>-17.9215658888669</v>
      </c>
      <c r="AD209" s="1" t="n">
        <f aca="false">DEGREES(ACOS(SIN(RADIANS($B$2))*SIN(RADIANS(T209))+COS(RADIANS($B$2))*COS(RADIANS(T209))*COS(RADIANS(AC209))))</f>
        <v>35.4377850689752</v>
      </c>
      <c r="AE209" s="1" t="n">
        <f aca="false">90-AD209</f>
        <v>54.5622149310248</v>
      </c>
      <c r="AF209" s="1" t="n">
        <f aca="false">IF(AE209&gt;85,0,IF(AE209&gt;5,58.1/TAN(RADIANS(AE209))-0.07/POWER(TAN(RADIANS(AE209)),3)+0.000086/POWER(TAN(RADIANS(AE209)),5),IF(AE209&gt;-0.575,1735+AE209*(-518.2+AE209*(103.4+AE209*(-12.79+AE209*0.711))),-20.772/TAN(RADIANS(AE209)))))/3600</f>
        <v>0.0114783334539808</v>
      </c>
      <c r="AG209" s="1" t="n">
        <f aca="false">AE209+AF209</f>
        <v>54.5736932644787</v>
      </c>
      <c r="AH209" s="1" t="n">
        <f aca="false">IF(AC209&gt;0,MOD(DEGREES(ACOS(((SIN(RADIANS($B$2))*COS(RADIANS(AD209)))-SIN(RADIANS(T209)))/(COS(RADIANS($B$2))*SIN(RADIANS(AD209)))))+180,360),MOD(540-DEGREES(ACOS(((SIN(RADIANS($B$2))*COS(RADIANS(AD209)))-SIN(RADIANS(T209)))/(COS(RADIANS($B$2))*SIN(RADIANS(AD209))))),360))</f>
        <v>149.91079709257</v>
      </c>
    </row>
    <row r="210" customFormat="false" ht="15" hidden="false" customHeight="false" outlineLevel="0" collapsed="false">
      <c r="D210" s="5" t="n">
        <f aca="false">D209+1</f>
        <v>46231</v>
      </c>
      <c r="E210" s="6" t="n">
        <f aca="false">$B$5</f>
        <v>0.5</v>
      </c>
      <c r="F210" s="7" t="n">
        <f aca="false">D210+2415018.5+E210-$B$4/24</f>
        <v>2461249.95833333</v>
      </c>
      <c r="G210" s="8" t="n">
        <f aca="false">(F210-2451545)/36525</f>
        <v>0.265707278120013</v>
      </c>
      <c r="I210" s="1" t="n">
        <f aca="false">MOD(280.46646+G210*(36000.76983+G210*0.0003032),360)</f>
        <v>126.133043160424</v>
      </c>
      <c r="J210" s="1" t="n">
        <f aca="false">357.52911+G210*(35999.05029-0.0001537*G210)</f>
        <v>9922.7387666101</v>
      </c>
      <c r="K210" s="1" t="n">
        <f aca="false">0.016708634-G210*(0.000042037+0.0000001267*G210)</f>
        <v>0.0166974555180844</v>
      </c>
      <c r="L210" s="1" t="n">
        <f aca="false">SIN(RADIANS(J210))*(1.914602-G210*(0.004817+0.000014*G210))+SIN(RADIANS(2*J210))*(0.019993-0.000101*G210)+SIN(RADIANS(3*J210))*0.000289</f>
        <v>-0.725589263851019</v>
      </c>
      <c r="M210" s="1" t="n">
        <f aca="false">I210+L210</f>
        <v>125.407453896573</v>
      </c>
      <c r="N210" s="1" t="n">
        <f aca="false">J210+L210</f>
        <v>9922.01317734625</v>
      </c>
      <c r="O210" s="1" t="n">
        <f aca="false">(1.000001018*(1-K210*K210))/(1+K210*COS(RADIANS(N210)))</f>
        <v>1.0154414207364</v>
      </c>
      <c r="P210" s="1" t="n">
        <f aca="false">M210-0.00569-0.00478*SIN(RADIANS(125.04-1934.136*G210))</f>
        <v>125.404072088043</v>
      </c>
      <c r="Q210" s="1" t="n">
        <f aca="false">23+(26+((21.448-G210*(46.815+G210*(0.00059-G210*0.001813))))/60)/60</f>
        <v>23.4358358072585</v>
      </c>
      <c r="R210" s="1" t="n">
        <f aca="false">Q210+0.00256*COS(RADIANS(125.04-1934.136*G210))</f>
        <v>23.4380775573813</v>
      </c>
      <c r="S210" s="1" t="n">
        <f aca="false">DEGREES(ATAN2(COS(RADIANS(P210)),COS(RADIANS(R210))*SIN(RADIANS(P210))))</f>
        <v>127.764557614378</v>
      </c>
      <c r="T210" s="1" t="n">
        <f aca="false">DEGREES(ASIN(SIN(RADIANS(R210))*SIN(RADIANS(P210))))</f>
        <v>18.9175382200961</v>
      </c>
      <c r="U210" s="1" t="n">
        <f aca="false">TAN(RADIANS(R210/2))*TAN(RADIANS(R210/2))</f>
        <v>0.0430299464713349</v>
      </c>
      <c r="V210" s="1" t="n">
        <f aca="false">4*DEGREES(U210*SIN(2*RADIANS(I210))-2*K210*SIN(RADIANS(J210))+4*K210*U210*SIN(RADIANS(J210))*COS(2*RADIANS(I210))-0.5*U210*U210*SIN(4*RADIANS(I210))-1.25*K210*K210*SIN(2*RADIANS(J210)))</f>
        <v>-6.53730506735743</v>
      </c>
      <c r="W210" s="1" t="n">
        <f aca="false">DEGREES(ACOS(COS(RADIANS(90.833))/(COS(RADIANS($B$2))*COS(RADIANS(T210)))-TAN(RADIANS($B$2))*TAN(RADIANS(T210))))</f>
        <v>117.27665384977</v>
      </c>
      <c r="X210" s="6" t="n">
        <f aca="false">(720-4*$B$3-V210+$B$4*60)/1440</f>
        <v>0.549769739630109</v>
      </c>
      <c r="Y210" s="6" t="n">
        <f aca="false">(X210*1440-W210*4)/1440</f>
        <v>0.224001256714081</v>
      </c>
      <c r="Z210" s="6" t="n">
        <f aca="false">(X210*1440+W210*4)/1440</f>
        <v>0.875538222546138</v>
      </c>
      <c r="AA210" s="1" t="n">
        <f aca="false">8*W210</f>
        <v>938.213230798162</v>
      </c>
      <c r="AB210" s="1" t="n">
        <f aca="false">MOD(E210*1440+V210+4*$B$3-60*$B$4,1440)</f>
        <v>648.331574932643</v>
      </c>
      <c r="AC210" s="1" t="n">
        <f aca="false">IF(AB210/4&lt;0,AB210/4+180,AB210/4-180)</f>
        <v>-17.9171062668394</v>
      </c>
      <c r="AD210" s="1" t="n">
        <f aca="false">DEGREES(ACOS(SIN(RADIANS($B$2))*SIN(RADIANS(T210))+COS(RADIANS($B$2))*COS(RADIANS(T210))*COS(RADIANS(AC210))))</f>
        <v>35.6538616124159</v>
      </c>
      <c r="AE210" s="1" t="n">
        <f aca="false">90-AD210</f>
        <v>54.3461383875841</v>
      </c>
      <c r="AF210" s="1" t="n">
        <f aca="false">IF(AE210&gt;85,0,IF(AE210&gt;5,58.1/TAN(RADIANS(AE210))-0.07/POWER(TAN(RADIANS(AE210)),3)+0.000086/POWER(TAN(RADIANS(AE210)),5),IF(AE210&gt;-0.575,1735+AE210*(-518.2+AE210*(103.4+AE210*(-12.79+AE210*0.711))),-20.772/TAN(RADIANS(AE210)))))/3600</f>
        <v>0.0115700996014416</v>
      </c>
      <c r="AG210" s="1" t="n">
        <f aca="false">AE210+AF210</f>
        <v>54.3577084871856</v>
      </c>
      <c r="AH210" s="1" t="n">
        <f aca="false">IF(AC210&gt;0,MOD(DEGREES(ACOS(((SIN(RADIANS($B$2))*COS(RADIANS(AD210)))-SIN(RADIANS(T210)))/(COS(RADIANS($B$2))*SIN(RADIANS(AD210)))))+180,360),MOD(540-DEGREES(ACOS(((SIN(RADIANS($B$2))*COS(RADIANS(AD210)))-SIN(RADIANS(T210)))/(COS(RADIANS($B$2))*SIN(RADIANS(AD210))))),360))</f>
        <v>150.047623720962</v>
      </c>
    </row>
    <row r="211" customFormat="false" ht="15" hidden="false" customHeight="false" outlineLevel="0" collapsed="false">
      <c r="D211" s="5" t="n">
        <f aca="false">D210+1</f>
        <v>46232</v>
      </c>
      <c r="E211" s="6" t="n">
        <f aca="false">$B$5</f>
        <v>0.5</v>
      </c>
      <c r="F211" s="7" t="n">
        <f aca="false">D211+2415018.5+E211-$B$4/24</f>
        <v>2461250.95833333</v>
      </c>
      <c r="G211" s="8" t="n">
        <f aca="false">(F211-2451545)/36525</f>
        <v>0.265734656627885</v>
      </c>
      <c r="I211" s="1" t="n">
        <f aca="false">MOD(280.46646+G211*(36000.76983+G211*0.0003032),360)</f>
        <v>127.118690525</v>
      </c>
      <c r="J211" s="1" t="n">
        <f aca="false">357.52911+G211*(35999.05029-0.0001537*G211)</f>
        <v>9923.72436688959</v>
      </c>
      <c r="K211" s="1" t="n">
        <f aca="false">0.016708634-G211*(0.000042037+0.0000001267*G211)</f>
        <v>0.0166974543653305</v>
      </c>
      <c r="L211" s="1" t="n">
        <f aca="false">SIN(RADIANS(J211))*(1.914602-G211*(0.004817+0.000014*G211))+SIN(RADIANS(2*J211))*(0.019993-0.000101*G211)+SIN(RADIANS(3*J211))*0.000289</f>
        <v>-0.755365131032216</v>
      </c>
      <c r="M211" s="1" t="n">
        <f aca="false">I211+L211</f>
        <v>126.363325393967</v>
      </c>
      <c r="N211" s="1" t="n">
        <f aca="false">J211+L211</f>
        <v>9922.96900175856</v>
      </c>
      <c r="O211" s="1" t="n">
        <f aca="false">(1.000001018*(1-K211*K211))/(1+K211*COS(RADIANS(N211)))</f>
        <v>1.01533152903671</v>
      </c>
      <c r="P211" s="1" t="n">
        <f aca="false">M211-0.00569-0.00478*SIN(RADIANS(125.04-1934.136*G211))</f>
        <v>126.359947453011</v>
      </c>
      <c r="Q211" s="1" t="n">
        <f aca="false">23+(26+((21.448-G211*(46.815+G211*(0.00059-G211*0.001813))))/60)/60</f>
        <v>23.4358354512244</v>
      </c>
      <c r="R211" s="1" t="n">
        <f aca="false">Q211+0.00256*COS(RADIANS(125.04-1934.136*G211))</f>
        <v>23.438076057885</v>
      </c>
      <c r="S211" s="1" t="n">
        <f aca="false">DEGREES(ATAN2(COS(RADIANS(P211)),COS(RADIANS(R211))*SIN(RADIANS(P211))))</f>
        <v>128.743205978042</v>
      </c>
      <c r="T211" s="1" t="n">
        <f aca="false">DEGREES(ASIN(SIN(RADIANS(R211))*SIN(RADIANS(P211))))</f>
        <v>18.6821347592651</v>
      </c>
      <c r="U211" s="1" t="n">
        <f aca="false">TAN(RADIANS(R211/2))*TAN(RADIANS(R211/2))</f>
        <v>0.0430299408088779</v>
      </c>
      <c r="V211" s="1" t="n">
        <f aca="false">4*DEGREES(U211*SIN(2*RADIANS(I211))-2*K211*SIN(RADIANS(J211))+4*K211*U211*SIN(RADIANS(J211))*COS(2*RADIANS(I211))-0.5*U211*U211*SIN(4*RADIANS(I211))-1.25*K211*K211*SIN(2*RADIANS(J211)))</f>
        <v>-6.50937331760724</v>
      </c>
      <c r="W211" s="1" t="n">
        <f aca="false">DEGREES(ACOS(COS(RADIANS(90.833))/(COS(RADIANS($B$2))*COS(RADIANS(T211)))-TAN(RADIANS($B$2))*TAN(RADIANS(T211))))</f>
        <v>116.901211506747</v>
      </c>
      <c r="X211" s="6" t="n">
        <f aca="false">(720-4*$B$3-V211+$B$4*60)/1440</f>
        <v>0.549750342581672</v>
      </c>
      <c r="Y211" s="6" t="n">
        <f aca="false">(X211*1440-W211*4)/1440</f>
        <v>0.225024755062929</v>
      </c>
      <c r="Z211" s="6" t="n">
        <f aca="false">(X211*1440+W211*4)/1440</f>
        <v>0.874475930100414</v>
      </c>
      <c r="AA211" s="1" t="n">
        <f aca="false">8*W211</f>
        <v>935.209692053977</v>
      </c>
      <c r="AB211" s="1" t="n">
        <f aca="false">MOD(E211*1440+V211+4*$B$3-60*$B$4,1440)</f>
        <v>648.359506682393</v>
      </c>
      <c r="AC211" s="1" t="n">
        <f aca="false">IF(AB211/4&lt;0,AB211/4+180,AB211/4-180)</f>
        <v>-17.9101233294018</v>
      </c>
      <c r="AD211" s="1" t="n">
        <f aca="false">DEGREES(ACOS(SIN(RADIANS($B$2))*SIN(RADIANS(T211))+COS(RADIANS($B$2))*COS(RADIANS(T211))*COS(RADIANS(AC211))))</f>
        <v>35.8742160007719</v>
      </c>
      <c r="AE211" s="1" t="n">
        <f aca="false">90-AD211</f>
        <v>54.1257839992281</v>
      </c>
      <c r="AF211" s="1" t="n">
        <f aca="false">IF(AE211&gt;85,0,IF(AE211&gt;5,58.1/TAN(RADIANS(AE211))-0.07/POWER(TAN(RADIANS(AE211)),3)+0.000086/POWER(TAN(RADIANS(AE211)),5),IF(AE211&gt;-0.575,1735+AE211*(-518.2+AE211*(103.4+AE211*(-12.79+AE211*0.711))),-20.772/TAN(RADIANS(AE211)))))/3600</f>
        <v>0.011664192493918</v>
      </c>
      <c r="AG211" s="1" t="n">
        <f aca="false">AE211+AF211</f>
        <v>54.137448191722</v>
      </c>
      <c r="AH211" s="1" t="n">
        <f aca="false">IF(AC211&gt;0,MOD(DEGREES(ACOS(((SIN(RADIANS($B$2))*COS(RADIANS(AD211)))-SIN(RADIANS(T211)))/(COS(RADIANS($B$2))*SIN(RADIANS(AD211)))))+180,360),MOD(540-DEGREES(ACOS(((SIN(RADIANS($B$2))*COS(RADIANS(AD211)))-SIN(RADIANS(T211)))/(COS(RADIANS($B$2))*SIN(RADIANS(AD211))))),360))</f>
        <v>150.189776924083</v>
      </c>
    </row>
    <row r="212" customFormat="false" ht="15" hidden="false" customHeight="false" outlineLevel="0" collapsed="false">
      <c r="D212" s="5" t="n">
        <f aca="false">D211+1</f>
        <v>46233</v>
      </c>
      <c r="E212" s="6" t="n">
        <f aca="false">$B$5</f>
        <v>0.5</v>
      </c>
      <c r="F212" s="7" t="n">
        <f aca="false">D212+2415018.5+E212-$B$4/24</f>
        <v>2461251.95833333</v>
      </c>
      <c r="G212" s="8" t="n">
        <f aca="false">(F212-2451545)/36525</f>
        <v>0.265762035135756</v>
      </c>
      <c r="I212" s="1" t="n">
        <f aca="false">MOD(280.46646+G212*(36000.76983+G212*0.0003032),360)</f>
        <v>128.104337889576</v>
      </c>
      <c r="J212" s="1" t="n">
        <f aca="false">357.52911+G212*(35999.05029-0.0001537*G212)</f>
        <v>9924.70996716908</v>
      </c>
      <c r="K212" s="1" t="n">
        <f aca="false">0.016708634-G212*(0.000042037+0.0000001267*G212)</f>
        <v>0.0166974532125765</v>
      </c>
      <c r="L212" s="1" t="n">
        <f aca="false">SIN(RADIANS(J212))*(1.914602-G212*(0.004817+0.000014*G212))+SIN(RADIANS(2*J212))*(0.019993-0.000101*G212)+SIN(RADIANS(3*J212))*0.000289</f>
        <v>-0.784929889393439</v>
      </c>
      <c r="M212" s="1" t="n">
        <f aca="false">I212+L212</f>
        <v>127.319408000182</v>
      </c>
      <c r="N212" s="1" t="n">
        <f aca="false">J212+L212</f>
        <v>9923.92503727969</v>
      </c>
      <c r="O212" s="1" t="n">
        <f aca="false">(1.000001018*(1-K212*K212))/(1+K212*COS(RADIANS(N212)))</f>
        <v>1.01521722461231</v>
      </c>
      <c r="P212" s="1" t="n">
        <f aca="false">M212-0.00569-0.00478*SIN(RADIANS(125.04-1934.136*G212))</f>
        <v>127.316033924824</v>
      </c>
      <c r="Q212" s="1" t="n">
        <f aca="false">23+(26+((21.448-G212*(46.815+G212*(0.00059-G212*0.001813))))/60)/60</f>
        <v>23.4358350951902</v>
      </c>
      <c r="R212" s="1" t="n">
        <f aca="false">Q212+0.00256*COS(RADIANS(125.04-1934.136*G212))</f>
        <v>23.4380745564749</v>
      </c>
      <c r="S212" s="1" t="n">
        <f aca="false">DEGREES(ATAN2(COS(RADIANS(P212)),COS(RADIANS(R212))*SIN(RADIANS(P212))))</f>
        <v>129.719325168978</v>
      </c>
      <c r="T212" s="1" t="n">
        <f aca="false">DEGREES(ASIN(SIN(RADIANS(R212))*SIN(RADIANS(P212))))</f>
        <v>18.4416196518868</v>
      </c>
      <c r="U212" s="1" t="n">
        <f aca="false">TAN(RADIANS(R212/2))*TAN(RADIANS(R212/2))</f>
        <v>0.043029935139194</v>
      </c>
      <c r="V212" s="1" t="n">
        <f aca="false">4*DEGREES(U212*SIN(2*RADIANS(I212))-2*K212*SIN(RADIANS(J212))+4*K212*U212*SIN(RADIANS(J212))*COS(2*RADIANS(I212))-0.5*U212*U212*SIN(4*RADIANS(I212))-1.25*K212*K212*SIN(2*RADIANS(J212)))</f>
        <v>-6.47131757352062</v>
      </c>
      <c r="W212" s="1" t="n">
        <f aca="false">DEGREES(ACOS(COS(RADIANS(90.833))/(COS(RADIANS($B$2))*COS(RADIANS(T212)))-TAN(RADIANS($B$2))*TAN(RADIANS(T212))))</f>
        <v>116.519999296209</v>
      </c>
      <c r="X212" s="6" t="n">
        <f aca="false">(720-4*$B$3-V212+$B$4*60)/1440</f>
        <v>0.549723914981612</v>
      </c>
      <c r="Y212" s="6" t="n">
        <f aca="false">(X212*1440-W212*4)/1440</f>
        <v>0.226057250269921</v>
      </c>
      <c r="Z212" s="6" t="n">
        <f aca="false">(X212*1440+W212*4)/1440</f>
        <v>0.873390579693302</v>
      </c>
      <c r="AA212" s="1" t="n">
        <f aca="false">8*W212</f>
        <v>932.159994369669</v>
      </c>
      <c r="AB212" s="1" t="n">
        <f aca="false">MOD(E212*1440+V212+4*$B$3-60*$B$4,1440)</f>
        <v>648.397562426479</v>
      </c>
      <c r="AC212" s="1" t="n">
        <f aca="false">IF(AB212/4&lt;0,AB212/4+180,AB212/4-180)</f>
        <v>-17.9006093933802</v>
      </c>
      <c r="AD212" s="1" t="n">
        <f aca="false">DEGREES(ACOS(SIN(RADIANS($B$2))*SIN(RADIANS(T212))+COS(RADIANS($B$2))*COS(RADIANS(T212))*COS(RADIANS(AC212))))</f>
        <v>36.0987896527378</v>
      </c>
      <c r="AE212" s="1" t="n">
        <f aca="false">90-AD212</f>
        <v>53.9012103472622</v>
      </c>
      <c r="AF212" s="1" t="n">
        <f aca="false">IF(AE212&gt;85,0,IF(AE212&gt;5,58.1/TAN(RADIANS(AE212))-0.07/POWER(TAN(RADIANS(AE212)),3)+0.000086/POWER(TAN(RADIANS(AE212)),5),IF(AE212&gt;-0.575,1735+AE212*(-518.2+AE212*(103.4+AE212*(-12.79+AE212*0.711))),-20.772/TAN(RADIANS(AE212)))))/3600</f>
        <v>0.0117606241502781</v>
      </c>
      <c r="AG212" s="1" t="n">
        <f aca="false">AE212+AF212</f>
        <v>53.9129709714125</v>
      </c>
      <c r="AH212" s="1" t="n">
        <f aca="false">IF(AC212&gt;0,MOD(DEGREES(ACOS(((SIN(RADIANS($B$2))*COS(RADIANS(AD212)))-SIN(RADIANS(T212)))/(COS(RADIANS($B$2))*SIN(RADIANS(AD212)))))+180,360),MOD(540-DEGREES(ACOS(((SIN(RADIANS($B$2))*COS(RADIANS(AD212)))-SIN(RADIANS(T212)))/(COS(RADIANS($B$2))*SIN(RADIANS(AD212))))),360))</f>
        <v>150.33711853059</v>
      </c>
    </row>
    <row r="213" customFormat="false" ht="15" hidden="false" customHeight="false" outlineLevel="0" collapsed="false">
      <c r="D213" s="5" t="n">
        <f aca="false">D212+1</f>
        <v>46234</v>
      </c>
      <c r="E213" s="6" t="n">
        <f aca="false">$B$5</f>
        <v>0.5</v>
      </c>
      <c r="F213" s="7" t="n">
        <f aca="false">D213+2415018.5+E213-$B$4/24</f>
        <v>2461252.95833333</v>
      </c>
      <c r="G213" s="8" t="n">
        <f aca="false">(F213-2451545)/36525</f>
        <v>0.265789413643627</v>
      </c>
      <c r="I213" s="1" t="n">
        <f aca="false">MOD(280.46646+G213*(36000.76983+G213*0.0003032),360)</f>
        <v>129.089985254153</v>
      </c>
      <c r="J213" s="1" t="n">
        <f aca="false">357.52911+G213*(35999.05029-0.0001537*G213)</f>
        <v>9925.69556744857</v>
      </c>
      <c r="K213" s="1" t="n">
        <f aca="false">0.016708634-G213*(0.000042037+0.0000001267*G213)</f>
        <v>0.0166974520598223</v>
      </c>
      <c r="L213" s="1" t="n">
        <f aca="false">SIN(RADIANS(J213))*(1.914602-G213*(0.004817+0.000014*G213))+SIN(RADIANS(2*J213))*(0.019993-0.000101*G213)+SIN(RADIANS(3*J213))*0.000289</f>
        <v>-0.814275184722813</v>
      </c>
      <c r="M213" s="1" t="n">
        <f aca="false">I213+L213</f>
        <v>128.275710069431</v>
      </c>
      <c r="N213" s="1" t="n">
        <f aca="false">J213+L213</f>
        <v>9924.88129226384</v>
      </c>
      <c r="O213" s="1" t="n">
        <f aca="false">(1.000001018*(1-K213*K213))/(1+K213*COS(RADIANS(N213)))</f>
        <v>1.01509853829772</v>
      </c>
      <c r="P213" s="1" t="n">
        <f aca="false">M213-0.00569-0.00478*SIN(RADIANS(125.04-1934.136*G213))</f>
        <v>128.272339857692</v>
      </c>
      <c r="Q213" s="1" t="n">
        <f aca="false">23+(26+((21.448-G213*(46.815+G213*(0.00059-G213*0.001813))))/60)/60</f>
        <v>23.4358347391561</v>
      </c>
      <c r="R213" s="1" t="n">
        <f aca="false">Q213+0.00256*COS(RADIANS(125.04-1934.136*G213))</f>
        <v>23.4380730531518</v>
      </c>
      <c r="S213" s="1" t="n">
        <f aca="false">DEGREES(ATAN2(COS(RADIANS(P213)),COS(RADIANS(R213))*SIN(RADIANS(P213))))</f>
        <v>130.692910472743</v>
      </c>
      <c r="T213" s="1" t="n">
        <f aca="false">DEGREES(ASIN(SIN(RADIANS(R213))*SIN(RADIANS(P213))))</f>
        <v>18.1960713574315</v>
      </c>
      <c r="U213" s="1" t="n">
        <f aca="false">TAN(RADIANS(R213/2))*TAN(RADIANS(R213/2))</f>
        <v>0.043029929462287</v>
      </c>
      <c r="V213" s="1" t="n">
        <f aca="false">4*DEGREES(U213*SIN(2*RADIANS(I213))-2*K213*SIN(RADIANS(J213))+4*K213*U213*SIN(RADIANS(J213))*COS(2*RADIANS(I213))-0.5*U213*U213*SIN(4*RADIANS(I213))-1.25*K213*K213*SIN(2*RADIANS(J213)))</f>
        <v>-6.42312040675802</v>
      </c>
      <c r="W213" s="1" t="n">
        <f aca="false">DEGREES(ACOS(COS(RADIANS(90.833))/(COS(RADIANS($B$2))*COS(RADIANS(T213)))-TAN(RADIANS($B$2))*TAN(RADIANS(T213))))</f>
        <v>116.133233215642</v>
      </c>
      <c r="X213" s="6" t="n">
        <f aca="false">(720-4*$B$3-V213+$B$4*60)/1440</f>
        <v>0.549690444726915</v>
      </c>
      <c r="Y213" s="6" t="n">
        <f aca="false">(X213*1440-W213*4)/1440</f>
        <v>0.22709813023902</v>
      </c>
      <c r="Z213" s="6" t="n">
        <f aca="false">(X213*1440+W213*4)/1440</f>
        <v>0.872282759214811</v>
      </c>
      <c r="AA213" s="1" t="n">
        <f aca="false">8*W213</f>
        <v>929.065865725139</v>
      </c>
      <c r="AB213" s="1" t="n">
        <f aca="false">MOD(E213*1440+V213+4*$B$3-60*$B$4,1440)</f>
        <v>648.445759593242</v>
      </c>
      <c r="AC213" s="1" t="n">
        <f aca="false">IF(AB213/4&lt;0,AB213/4+180,AB213/4-180)</f>
        <v>-17.8885601016895</v>
      </c>
      <c r="AD213" s="1" t="n">
        <f aca="false">DEGREES(ACOS(SIN(RADIANS($B$2))*SIN(RADIANS(T213))+COS(RADIANS($B$2))*COS(RADIANS(T213))*COS(RADIANS(AC213))))</f>
        <v>36.3275243752444</v>
      </c>
      <c r="AE213" s="1" t="n">
        <f aca="false">90-AD213</f>
        <v>53.6724756247556</v>
      </c>
      <c r="AF213" s="1" t="n">
        <f aca="false">IF(AE213&gt;85,0,IF(AE213&gt;5,58.1/TAN(RADIANS(AE213))-0.07/POWER(TAN(RADIANS(AE213)),3)+0.000086/POWER(TAN(RADIANS(AE213)),5),IF(AE213&gt;-0.575,1735+AE213*(-518.2+AE213*(103.4+AE213*(-12.79+AE213*0.711))),-20.772/TAN(RADIANS(AE213)))))/3600</f>
        <v>0.0118594077159025</v>
      </c>
      <c r="AG213" s="1" t="n">
        <f aca="false">AE213+AF213</f>
        <v>53.6843350324715</v>
      </c>
      <c r="AH213" s="1" t="n">
        <f aca="false">IF(AC213&gt;0,MOD(DEGREES(ACOS(((SIN(RADIANS($B$2))*COS(RADIANS(AD213)))-SIN(RADIANS(T213)))/(COS(RADIANS($B$2))*SIN(RADIANS(AD213)))))+180,360),MOD(540-DEGREES(ACOS(((SIN(RADIANS($B$2))*COS(RADIANS(AD213)))-SIN(RADIANS(T213)))/(COS(RADIANS($B$2))*SIN(RADIANS(AD213))))),360))</f>
        <v>150.489506588035</v>
      </c>
    </row>
    <row r="214" customFormat="false" ht="15" hidden="false" customHeight="false" outlineLevel="0" collapsed="false">
      <c r="D214" s="5" t="n">
        <f aca="false">D213+1</f>
        <v>46235</v>
      </c>
      <c r="E214" s="6" t="n">
        <f aca="false">$B$5</f>
        <v>0.5</v>
      </c>
      <c r="F214" s="7" t="n">
        <f aca="false">D214+2415018.5+E214-$B$4/24</f>
        <v>2461253.95833333</v>
      </c>
      <c r="G214" s="8" t="n">
        <f aca="false">(F214-2451545)/36525</f>
        <v>0.265816792151499</v>
      </c>
      <c r="I214" s="1" t="n">
        <f aca="false">MOD(280.46646+G214*(36000.76983+G214*0.0003032),360)</f>
        <v>130.075632618731</v>
      </c>
      <c r="J214" s="1" t="n">
        <f aca="false">357.52911+G214*(35999.05029-0.0001537*G214)</f>
        <v>9926.68116772806</v>
      </c>
      <c r="K214" s="1" t="n">
        <f aca="false">0.016708634-G214*(0.000042037+0.0000001267*G214)</f>
        <v>0.0166974509070679</v>
      </c>
      <c r="L214" s="1" t="n">
        <f aca="false">SIN(RADIANS(J214))*(1.914602-G214*(0.004817+0.000014*G214))+SIN(RADIANS(2*J214))*(0.019993-0.000101*G214)+SIN(RADIANS(3*J214))*0.000289</f>
        <v>-0.843392713570058</v>
      </c>
      <c r="M214" s="1" t="n">
        <f aca="false">I214+L214</f>
        <v>129.232239905161</v>
      </c>
      <c r="N214" s="1" t="n">
        <f aca="false">J214+L214</f>
        <v>9925.83777501449</v>
      </c>
      <c r="O214" s="1" t="n">
        <f aca="false">(1.000001018*(1-K214*K214))/(1+K214*COS(RADIANS(N214)))</f>
        <v>1.01497550213192</v>
      </c>
      <c r="P214" s="1" t="n">
        <f aca="false">M214-0.00569-0.00478*SIN(RADIANS(125.04-1934.136*G214))</f>
        <v>129.228873555061</v>
      </c>
      <c r="Q214" s="1" t="n">
        <f aca="false">23+(26+((21.448-G214*(46.815+G214*(0.00059-G214*0.001813))))/60)/60</f>
        <v>23.435834383122</v>
      </c>
      <c r="R214" s="1" t="n">
        <f aca="false">Q214+0.00256*COS(RADIANS(125.04-1934.136*G214))</f>
        <v>23.4380715479169</v>
      </c>
      <c r="S214" s="1" t="n">
        <f aca="false">DEGREES(ATAN2(COS(RADIANS(P214)),COS(RADIANS(R214))*SIN(RADIANS(P214))))</f>
        <v>131.663960382074</v>
      </c>
      <c r="T214" s="1" t="n">
        <f aca="false">DEGREES(ASIN(SIN(RADIANS(R214))*SIN(RADIANS(P214))))</f>
        <v>17.9455691838712</v>
      </c>
      <c r="U214" s="1" t="n">
        <f aca="false">TAN(RADIANS(R214/2))*TAN(RADIANS(R214/2))</f>
        <v>0.0430299237781605</v>
      </c>
      <c r="V214" s="1" t="n">
        <f aca="false">4*DEGREES(U214*SIN(2*RADIANS(I214))-2*K214*SIN(RADIANS(J214))+4*K214*U214*SIN(RADIANS(J214))*COS(2*RADIANS(I214))-0.5*U214*U214*SIN(4*RADIANS(I214))-1.25*K214*K214*SIN(2*RADIANS(J214)))</f>
        <v>-6.36477754221658</v>
      </c>
      <c r="W214" s="1" t="n">
        <f aca="false">DEGREES(ACOS(COS(RADIANS(90.833))/(COS(RADIANS($B$2))*COS(RADIANS(T214)))-TAN(RADIANS($B$2))*TAN(RADIANS(T214))))</f>
        <v>115.741124864953</v>
      </c>
      <c r="X214" s="6" t="n">
        <f aca="false">(720-4*$B$3-V214+$B$4*60)/1440</f>
        <v>0.549649928848762</v>
      </c>
      <c r="Y214" s="6" t="n">
        <f aca="false">(X214*1440-W214*4)/1440</f>
        <v>0.228146804223892</v>
      </c>
      <c r="Z214" s="6" t="n">
        <f aca="false">(X214*1440+W214*4)/1440</f>
        <v>0.871153053473631</v>
      </c>
      <c r="AA214" s="1" t="n">
        <f aca="false">8*W214</f>
        <v>925.928998919624</v>
      </c>
      <c r="AB214" s="1" t="n">
        <f aca="false">MOD(E214*1440+V214+4*$B$3-60*$B$4,1440)</f>
        <v>648.504102457784</v>
      </c>
      <c r="AC214" s="1" t="n">
        <f aca="false">IF(AB214/4&lt;0,AB214/4+180,AB214/4-180)</f>
        <v>-17.8739743855541</v>
      </c>
      <c r="AD214" s="1" t="n">
        <f aca="false">DEGREES(ACOS(SIN(RADIANS($B$2))*SIN(RADIANS(T214))+COS(RADIANS($B$2))*COS(RADIANS(T214))*COS(RADIANS(AC214))))</f>
        <v>36.5603623441942</v>
      </c>
      <c r="AE214" s="1" t="n">
        <f aca="false">90-AD214</f>
        <v>53.4396376558058</v>
      </c>
      <c r="AF214" s="1" t="n">
        <f aca="false">IF(AE214&gt;85,0,IF(AE214&gt;5,58.1/TAN(RADIANS(AE214))-0.07/POWER(TAN(RADIANS(AE214)),3)+0.000086/POWER(TAN(RADIANS(AE214)),5),IF(AE214&gt;-0.575,1735+AE214*(-518.2+AE214*(103.4+AE214*(-12.79+AE214*0.711))),-20.772/TAN(RADIANS(AE214)))))/3600</f>
        <v>0.0119605574771986</v>
      </c>
      <c r="AG214" s="1" t="n">
        <f aca="false">AE214+AF214</f>
        <v>53.451598213283</v>
      </c>
      <c r="AH214" s="1" t="n">
        <f aca="false">IF(AC214&gt;0,MOD(DEGREES(ACOS(((SIN(RADIANS($B$2))*COS(RADIANS(AD214)))-SIN(RADIANS(T214)))/(COS(RADIANS($B$2))*SIN(RADIANS(AD214)))))+180,360),MOD(540-DEGREES(ACOS(((SIN(RADIANS($B$2))*COS(RADIANS(AD214)))-SIN(RADIANS(T214)))/(COS(RADIANS($B$2))*SIN(RADIANS(AD214))))),360))</f>
        <v>150.646795696772</v>
      </c>
    </row>
    <row r="215" customFormat="false" ht="15" hidden="false" customHeight="false" outlineLevel="0" collapsed="false">
      <c r="D215" s="5" t="n">
        <f aca="false">D214+1</f>
        <v>46236</v>
      </c>
      <c r="E215" s="6" t="n">
        <f aca="false">$B$5</f>
        <v>0.5</v>
      </c>
      <c r="F215" s="7" t="n">
        <f aca="false">D215+2415018.5+E215-$B$4/24</f>
        <v>2461254.95833333</v>
      </c>
      <c r="G215" s="8" t="n">
        <f aca="false">(F215-2451545)/36525</f>
        <v>0.26584417065937</v>
      </c>
      <c r="I215" s="1" t="n">
        <f aca="false">MOD(280.46646+G215*(36000.76983+G215*0.0003032),360)</f>
        <v>131.061279983309</v>
      </c>
      <c r="J215" s="1" t="n">
        <f aca="false">357.52911+G215*(35999.05029-0.0001537*G215)</f>
        <v>9927.66676800754</v>
      </c>
      <c r="K215" s="1" t="n">
        <f aca="false">0.016708634-G215*(0.000042037+0.0000001267*G215)</f>
        <v>0.0166974497543133</v>
      </c>
      <c r="L215" s="1" t="n">
        <f aca="false">SIN(RADIANS(J215))*(1.914602-G215*(0.004817+0.000014*G215))+SIN(RADIANS(2*J215))*(0.019993-0.000101*G215)+SIN(RADIANS(3*J215))*0.000289</f>
        <v>-0.872274225267192</v>
      </c>
      <c r="M215" s="1" t="n">
        <f aca="false">I215+L215</f>
        <v>130.189005758042</v>
      </c>
      <c r="N215" s="1" t="n">
        <f aca="false">J215+L215</f>
        <v>9926.79449378228</v>
      </c>
      <c r="O215" s="1" t="n">
        <f aca="false">(1.000001018*(1-K215*K215))/(1+K215*COS(RADIANS(N215)))</f>
        <v>1.01484814935222</v>
      </c>
      <c r="P215" s="1" t="n">
        <f aca="false">M215-0.00569-0.00478*SIN(RADIANS(125.04-1934.136*G215))</f>
        <v>130.185643267596</v>
      </c>
      <c r="Q215" s="1" t="n">
        <f aca="false">23+(26+((21.448-G215*(46.815+G215*(0.00059-G215*0.001813))))/60)/60</f>
        <v>23.4358340270878</v>
      </c>
      <c r="R215" s="1" t="n">
        <f aca="false">Q215+0.00256*COS(RADIANS(125.04-1934.136*G215))</f>
        <v>23.438070040771</v>
      </c>
      <c r="S215" s="1" t="n">
        <f aca="false">DEGREES(ATAN2(COS(RADIANS(P215)),COS(RADIANS(R215))*SIN(RADIANS(P215))))</f>
        <v>132.632476557322</v>
      </c>
      <c r="T215" s="1" t="n">
        <f aca="false">DEGREES(ASIN(SIN(RADIANS(R215))*SIN(RADIANS(P215))))</f>
        <v>17.6901932365637</v>
      </c>
      <c r="U215" s="1" t="n">
        <f aca="false">TAN(RADIANS(R215/2))*TAN(RADIANS(R215/2))</f>
        <v>0.0430299180868183</v>
      </c>
      <c r="V215" s="1" t="n">
        <f aca="false">4*DEGREES(U215*SIN(2*RADIANS(I215))-2*K215*SIN(RADIANS(J215))+4*K215*U215*SIN(RADIANS(J215))*COS(2*RADIANS(I215))-0.5*U215*U215*SIN(4*RADIANS(I215))-1.25*K215*K215*SIN(2*RADIANS(J215)))</f>
        <v>-6.29629768669076</v>
      </c>
      <c r="W215" s="1" t="n">
        <f aca="false">DEGREES(ACOS(COS(RADIANS(90.833))/(COS(RADIANS($B$2))*COS(RADIANS(T215)))-TAN(RADIANS($B$2))*TAN(RADIANS(T215))))</f>
        <v>115.343881263205</v>
      </c>
      <c r="X215" s="6" t="n">
        <f aca="false">(720-4*$B$3-V215+$B$4*60)/1440</f>
        <v>0.549602373393535</v>
      </c>
      <c r="Y215" s="6" t="n">
        <f aca="false">(X215*1440-W215*4)/1440</f>
        <v>0.229202703217965</v>
      </c>
      <c r="Z215" s="6" t="n">
        <f aca="false">(X215*1440+W215*4)/1440</f>
        <v>0.870002043569106</v>
      </c>
      <c r="AA215" s="1" t="n">
        <f aca="false">8*W215</f>
        <v>922.751050105643</v>
      </c>
      <c r="AB215" s="1" t="n">
        <f aca="false">MOD(E215*1440+V215+4*$B$3-60*$B$4,1440)</f>
        <v>648.572582313309</v>
      </c>
      <c r="AC215" s="1" t="n">
        <f aca="false">IF(AB215/4&lt;0,AB215/4+180,AB215/4-180)</f>
        <v>-17.8568544216727</v>
      </c>
      <c r="AD215" s="1" t="n">
        <f aca="false">DEGREES(ACOS(SIN(RADIANS($B$2))*SIN(RADIANS(T215))+COS(RADIANS($B$2))*COS(RADIANS(T215))*COS(RADIANS(AC215))))</f>
        <v>36.7972460819979</v>
      </c>
      <c r="AE215" s="1" t="n">
        <f aca="false">90-AD215</f>
        <v>53.2027539180021</v>
      </c>
      <c r="AF215" s="1" t="n">
        <f aca="false">IF(AE215&gt;85,0,IF(AE215&gt;5,58.1/TAN(RADIANS(AE215))-0.07/POWER(TAN(RADIANS(AE215)),3)+0.000086/POWER(TAN(RADIANS(AE215)),5),IF(AE215&gt;-0.575,1735+AE215*(-518.2+AE215*(103.4+AE215*(-12.79+AE215*0.711))),-20.772/TAN(RADIANS(AE215)))))/3600</f>
        <v>0.0120640888758006</v>
      </c>
      <c r="AG215" s="1" t="n">
        <f aca="false">AE215+AF215</f>
        <v>53.2148180068779</v>
      </c>
      <c r="AH215" s="1" t="n">
        <f aca="false">IF(AC215&gt;0,MOD(DEGREES(ACOS(((SIN(RADIANS($B$2))*COS(RADIANS(AD215)))-SIN(RADIANS(T215)))/(COS(RADIANS($B$2))*SIN(RADIANS(AD215)))))+180,360),MOD(540-DEGREES(ACOS(((SIN(RADIANS($B$2))*COS(RADIANS(AD215)))-SIN(RADIANS(T215)))/(COS(RADIANS($B$2))*SIN(RADIANS(AD215))))),360))</f>
        <v>150.808837336655</v>
      </c>
    </row>
    <row r="216" customFormat="false" ht="15" hidden="false" customHeight="false" outlineLevel="0" collapsed="false">
      <c r="D216" s="5" t="n">
        <f aca="false">D215+1</f>
        <v>46237</v>
      </c>
      <c r="E216" s="6" t="n">
        <f aca="false">$B$5</f>
        <v>0.5</v>
      </c>
      <c r="F216" s="7" t="n">
        <f aca="false">D216+2415018.5+E216-$B$4/24</f>
        <v>2461255.95833333</v>
      </c>
      <c r="G216" s="8" t="n">
        <f aca="false">(F216-2451545)/36525</f>
        <v>0.265871549167241</v>
      </c>
      <c r="I216" s="1" t="n">
        <f aca="false">MOD(280.46646+G216*(36000.76983+G216*0.0003032),360)</f>
        <v>132.046927347887</v>
      </c>
      <c r="J216" s="1" t="n">
        <f aca="false">357.52911+G216*(35999.05029-0.0001537*G216)</f>
        <v>9928.65236828703</v>
      </c>
      <c r="K216" s="1" t="n">
        <f aca="false">0.016708634-G216*(0.000042037+0.0000001267*G216)</f>
        <v>0.0166974486015585</v>
      </c>
      <c r="L216" s="1" t="n">
        <f aca="false">SIN(RADIANS(J216))*(1.914602-G216*(0.004817+0.000014*G216))+SIN(RADIANS(2*J216))*(0.019993-0.000101*G216)+SIN(RADIANS(3*J216))*0.000289</f>
        <v>-0.900911523947952</v>
      </c>
      <c r="M216" s="1" t="n">
        <f aca="false">I216+L216</f>
        <v>131.146015823939</v>
      </c>
      <c r="N216" s="1" t="n">
        <f aca="false">J216+L216</f>
        <v>9927.75145676308</v>
      </c>
      <c r="O216" s="1" t="n">
        <f aca="false">(1.000001018*(1-K216*K216))/(1+K216*COS(RADIANS(N216)))</f>
        <v>1.01471651438793</v>
      </c>
      <c r="P216" s="1" t="n">
        <f aca="false">M216-0.00569-0.00478*SIN(RADIANS(125.04-1934.136*G216))</f>
        <v>131.142657191158</v>
      </c>
      <c r="Q216" s="1" t="n">
        <f aca="false">23+(26+((21.448-G216*(46.815+G216*(0.00059-G216*0.001813))))/60)/60</f>
        <v>23.4358336710537</v>
      </c>
      <c r="R216" s="1" t="n">
        <f aca="false">Q216+0.00256*COS(RADIANS(125.04-1934.136*G216))</f>
        <v>23.4380685317152</v>
      </c>
      <c r="S216" s="1" t="n">
        <f aca="false">DEGREES(ATAN2(COS(RADIANS(P216)),COS(RADIANS(R216))*SIN(RADIANS(P216))))</f>
        <v>133.598463783278</v>
      </c>
      <c r="T216" s="1" t="n">
        <f aca="false">DEGREES(ASIN(SIN(RADIANS(R216))*SIN(RADIANS(P216))))</f>
        <v>17.4300243687949</v>
      </c>
      <c r="U216" s="1" t="n">
        <f aca="false">TAN(RADIANS(R216/2))*TAN(RADIANS(R216/2))</f>
        <v>0.0430299123882641</v>
      </c>
      <c r="V216" s="1" t="n">
        <f aca="false">4*DEGREES(U216*SIN(2*RADIANS(I216))-2*K216*SIN(RADIANS(J216))+4*K216*U216*SIN(RADIANS(J216))*COS(2*RADIANS(I216))-0.5*U216*U216*SIN(4*RADIANS(I216))-1.25*K216*K216*SIN(2*RADIANS(J216)))</f>
        <v>-6.21770233851839</v>
      </c>
      <c r="W216" s="1" t="n">
        <f aca="false">DEGREES(ACOS(COS(RADIANS(90.833))/(COS(RADIANS($B$2))*COS(RADIANS(T216)))-TAN(RADIANS($B$2))*TAN(RADIANS(T216))))</f>
        <v>114.941704691313</v>
      </c>
      <c r="X216" s="6" t="n">
        <f aca="false">(720-4*$B$3-V216+$B$4*60)/1440</f>
        <v>0.549547793290638</v>
      </c>
      <c r="Y216" s="6" t="n">
        <f aca="false">(X216*1440-W216*4)/1440</f>
        <v>0.230265280259214</v>
      </c>
      <c r="Z216" s="6" t="n">
        <f aca="false">(X216*1440+W216*4)/1440</f>
        <v>0.868830306322062</v>
      </c>
      <c r="AA216" s="1" t="n">
        <f aca="false">8*W216</f>
        <v>919.533637530501</v>
      </c>
      <c r="AB216" s="1" t="n">
        <f aca="false">MOD(E216*1440+V216+4*$B$3-60*$B$4,1440)</f>
        <v>648.651177661482</v>
      </c>
      <c r="AC216" s="1" t="n">
        <f aca="false">IF(AB216/4&lt;0,AB216/4+180,AB216/4-180)</f>
        <v>-17.8372055846296</v>
      </c>
      <c r="AD216" s="1" t="n">
        <f aca="false">DEGREES(ACOS(SIN(RADIANS($B$2))*SIN(RADIANS(T216))+COS(RADIANS($B$2))*COS(RADIANS(T216))*COS(RADIANS(AC216))))</f>
        <v>37.0381184321711</v>
      </c>
      <c r="AE216" s="1" t="n">
        <f aca="false">90-AD216</f>
        <v>52.9618815678289</v>
      </c>
      <c r="AF216" s="1" t="n">
        <f aca="false">IF(AE216&gt;85,0,IF(AE216&gt;5,58.1/TAN(RADIANS(AE216))-0.07/POWER(TAN(RADIANS(AE216)),3)+0.000086/POWER(TAN(RADIANS(AE216)),5),IF(AE216&gt;-0.575,1735+AE216*(-518.2+AE216*(103.4+AE216*(-12.79+AE216*0.711))),-20.772/TAN(RADIANS(AE216)))))/3600</f>
        <v>0.0121700185225183</v>
      </c>
      <c r="AG216" s="1" t="n">
        <f aca="false">AE216+AF216</f>
        <v>52.9740515863515</v>
      </c>
      <c r="AH216" s="1" t="n">
        <f aca="false">IF(AC216&gt;0,MOD(DEGREES(ACOS(((SIN(RADIANS($B$2))*COS(RADIANS(AD216)))-SIN(RADIANS(T216)))/(COS(RADIANS($B$2))*SIN(RADIANS(AD216)))))+180,360),MOD(540-DEGREES(ACOS(((SIN(RADIANS($B$2))*COS(RADIANS(AD216)))-SIN(RADIANS(T216)))/(COS(RADIANS($B$2))*SIN(RADIANS(AD216))))),360))</f>
        <v>150.97548018593</v>
      </c>
    </row>
    <row r="217" customFormat="false" ht="15" hidden="false" customHeight="false" outlineLevel="0" collapsed="false">
      <c r="D217" s="5" t="n">
        <f aca="false">D216+1</f>
        <v>46238</v>
      </c>
      <c r="E217" s="6" t="n">
        <f aca="false">$B$5</f>
        <v>0.5</v>
      </c>
      <c r="F217" s="7" t="n">
        <f aca="false">D217+2415018.5+E217-$B$4/24</f>
        <v>2461256.95833333</v>
      </c>
      <c r="G217" s="8" t="n">
        <f aca="false">(F217-2451545)/36525</f>
        <v>0.265898927675113</v>
      </c>
      <c r="I217" s="1" t="n">
        <f aca="false">MOD(280.46646+G217*(36000.76983+G217*0.0003032),360)</f>
        <v>133.032574712466</v>
      </c>
      <c r="J217" s="1" t="n">
        <f aca="false">357.52911+G217*(35999.05029-0.0001537*G217)</f>
        <v>9929.63796856652</v>
      </c>
      <c r="K217" s="1" t="n">
        <f aca="false">0.016708634-G217*(0.000042037+0.0000001267*G217)</f>
        <v>0.0166974474488035</v>
      </c>
      <c r="L217" s="1" t="n">
        <f aca="false">SIN(RADIANS(J217))*(1.914602-G217*(0.004817+0.000014*G217))+SIN(RADIANS(2*J217))*(0.019993-0.000101*G217)+SIN(RADIANS(3*J217))*0.000289</f>
        <v>-0.929296470566329</v>
      </c>
      <c r="M217" s="1" t="n">
        <f aca="false">I217+L217</f>
        <v>132.1032782419</v>
      </c>
      <c r="N217" s="1" t="n">
        <f aca="false">J217+L217</f>
        <v>9928.70867209595</v>
      </c>
      <c r="O217" s="1" t="n">
        <f aca="false">(1.000001018*(1-K217*K217))/(1+K217*COS(RADIANS(N217)))</f>
        <v>1.01458063285371</v>
      </c>
      <c r="P217" s="1" t="n">
        <f aca="false">M217-0.00569-0.00478*SIN(RADIANS(125.04-1934.136*G217))</f>
        <v>132.099923464794</v>
      </c>
      <c r="Q217" s="1" t="n">
        <f aca="false">23+(26+((21.448-G217*(46.815+G217*(0.00059-G217*0.001813))))/60)/60</f>
        <v>23.4358333150195</v>
      </c>
      <c r="R217" s="1" t="n">
        <f aca="false">Q217+0.00256*COS(RADIANS(125.04-1934.136*G217))</f>
        <v>23.4380670207504</v>
      </c>
      <c r="S217" s="1" t="n">
        <f aca="false">DEGREES(ATAN2(COS(RADIANS(P217)),COS(RADIANS(R217))*SIN(RADIANS(P217))))</f>
        <v>134.561929922658</v>
      </c>
      <c r="T217" s="1" t="n">
        <f aca="false">DEGREES(ASIN(SIN(RADIANS(R217))*SIN(RADIANS(P217))))</f>
        <v>17.1651441340382</v>
      </c>
      <c r="U217" s="1" t="n">
        <f aca="false">TAN(RADIANS(R217/2))*TAN(RADIANS(R217/2))</f>
        <v>0.0430299066825015</v>
      </c>
      <c r="V217" s="1" t="n">
        <f aca="false">4*DEGREES(U217*SIN(2*RADIANS(I217))-2*K217*SIN(RADIANS(J217))+4*K217*U217*SIN(RADIANS(J217))*COS(2*RADIANS(I217))-0.5*U217*U217*SIN(4*RADIANS(I217))-1.25*K217*K217*SIN(2*RADIANS(J217)))</f>
        <v>-6.12902557945884</v>
      </c>
      <c r="W217" s="1" t="n">
        <f aca="false">DEGREES(ACOS(COS(RADIANS(90.833))/(COS(RADIANS($B$2))*COS(RADIANS(T217)))-TAN(RADIANS($B$2))*TAN(RADIANS(T217))))</f>
        <v>114.534792559462</v>
      </c>
      <c r="X217" s="6" t="n">
        <f aca="false">(720-4*$B$3-V217+$B$4*60)/1440</f>
        <v>0.549486212207958</v>
      </c>
      <c r="Y217" s="6" t="n">
        <f aca="false">(X217*1440-W217*4)/1440</f>
        <v>0.231334010653898</v>
      </c>
      <c r="Z217" s="6" t="n">
        <f aca="false">(X217*1440+W217*4)/1440</f>
        <v>0.867638413762017</v>
      </c>
      <c r="AA217" s="1" t="n">
        <f aca="false">8*W217</f>
        <v>916.278340475692</v>
      </c>
      <c r="AB217" s="1" t="n">
        <f aca="false">MOD(E217*1440+V217+4*$B$3-60*$B$4,1440)</f>
        <v>648.739854420541</v>
      </c>
      <c r="AC217" s="1" t="n">
        <f aca="false">IF(AB217/4&lt;0,AB217/4+180,AB217/4-180)</f>
        <v>-17.8150363948647</v>
      </c>
      <c r="AD217" s="1" t="n">
        <f aca="false">DEGREES(ACOS(SIN(RADIANS($B$2))*SIN(RADIANS(T217))+COS(RADIANS($B$2))*COS(RADIANS(T217))*COS(RADIANS(AC217))))</f>
        <v>37.2829225312568</v>
      </c>
      <c r="AE217" s="1" t="n">
        <f aca="false">90-AD217</f>
        <v>52.7170774687432</v>
      </c>
      <c r="AF217" s="1" t="n">
        <f aca="false">IF(AE217&gt;85,0,IF(AE217&gt;5,58.1/TAN(RADIANS(AE217))-0.07/POWER(TAN(RADIANS(AE217)),3)+0.000086/POWER(TAN(RADIANS(AE217)),5),IF(AE217&gt;-0.575,1735+AE217*(-518.2+AE217*(103.4+AE217*(-12.79+AE217*0.711))),-20.772/TAN(RADIANS(AE217)))))/3600</f>
        <v>0.012278364211103</v>
      </c>
      <c r="AG217" s="1" t="n">
        <f aca="false">AE217+AF217</f>
        <v>52.7293558329543</v>
      </c>
      <c r="AH217" s="1" t="n">
        <f aca="false">IF(AC217&gt;0,MOD(DEGREES(ACOS(((SIN(RADIANS($B$2))*COS(RADIANS(AD217)))-SIN(RADIANS(T217)))/(COS(RADIANS($B$2))*SIN(RADIANS(AD217)))))+180,360),MOD(540-DEGREES(ACOS(((SIN(RADIANS($B$2))*COS(RADIANS(AD217)))-SIN(RADIANS(T217)))/(COS(RADIANS($B$2))*SIN(RADIANS(AD217))))),360))</f>
        <v>151.146570431822</v>
      </c>
    </row>
    <row r="218" customFormat="false" ht="15" hidden="false" customHeight="false" outlineLevel="0" collapsed="false">
      <c r="D218" s="5" t="n">
        <f aca="false">D217+1</f>
        <v>46239</v>
      </c>
      <c r="E218" s="6" t="n">
        <f aca="false">$B$5</f>
        <v>0.5</v>
      </c>
      <c r="F218" s="7" t="n">
        <f aca="false">D218+2415018.5+E218-$B$4/24</f>
        <v>2461257.95833333</v>
      </c>
      <c r="G218" s="8" t="n">
        <f aca="false">(F218-2451545)/36525</f>
        <v>0.265926306182984</v>
      </c>
      <c r="I218" s="1" t="n">
        <f aca="false">MOD(280.46646+G218*(36000.76983+G218*0.0003032),360)</f>
        <v>134.018222077046</v>
      </c>
      <c r="J218" s="1" t="n">
        <f aca="false">357.52911+G218*(35999.05029-0.0001537*G218)</f>
        <v>9930.623568846</v>
      </c>
      <c r="K218" s="1" t="n">
        <f aca="false">0.016708634-G218*(0.000042037+0.0000001267*G218)</f>
        <v>0.0166974462960484</v>
      </c>
      <c r="L218" s="1" t="n">
        <f aca="false">SIN(RADIANS(J218))*(1.914602-G218*(0.004817+0.000014*G218))+SIN(RADIANS(2*J218))*(0.019993-0.000101*G218)+SIN(RADIANS(3*J218))*0.000289</f>
        <v>-0.957420984913894</v>
      </c>
      <c r="M218" s="1" t="n">
        <f aca="false">I218+L218</f>
        <v>133.060801092132</v>
      </c>
      <c r="N218" s="1" t="n">
        <f aca="false">J218+L218</f>
        <v>9929.66614786109</v>
      </c>
      <c r="O218" s="1" t="n">
        <f aca="false">(1.000001018*(1-K218*K218))/(1+K218*COS(RADIANS(N218)))</f>
        <v>1.01444054154269</v>
      </c>
      <c r="P218" s="1" t="n">
        <f aca="false">M218-0.00569-0.00478*SIN(RADIANS(125.04-1934.136*G218))</f>
        <v>133.057450168705</v>
      </c>
      <c r="Q218" s="1" t="n">
        <f aca="false">23+(26+((21.448-G218*(46.815+G218*(0.00059-G218*0.001813))))/60)/60</f>
        <v>23.4358329589854</v>
      </c>
      <c r="R218" s="1" t="n">
        <f aca="false">Q218+0.00256*COS(RADIANS(125.04-1934.136*G218))</f>
        <v>23.4380655078776</v>
      </c>
      <c r="S218" s="1" t="n">
        <f aca="false">DEGREES(ATAN2(COS(RADIANS(P218)),COS(RADIANS(R218))*SIN(RADIANS(P218))))</f>
        <v>135.522885866533</v>
      </c>
      <c r="T218" s="1" t="n">
        <f aca="false">DEGREES(ASIN(SIN(RADIANS(R218))*SIN(RADIANS(P218))))</f>
        <v>16.8956347399901</v>
      </c>
      <c r="U218" s="1" t="n">
        <f aca="false">TAN(RADIANS(R218/2))*TAN(RADIANS(R218/2))</f>
        <v>0.0430299009695344</v>
      </c>
      <c r="V218" s="1" t="n">
        <f aca="false">4*DEGREES(U218*SIN(2*RADIANS(I218))-2*K218*SIN(RADIANS(J218))+4*K218*U218*SIN(RADIANS(J218))*COS(2*RADIANS(I218))-0.5*U218*U218*SIN(4*RADIANS(I218))-1.25*K218*K218*SIN(2*RADIANS(J218)))</f>
        <v>-6.03031385009068</v>
      </c>
      <c r="W218" s="1" t="n">
        <f aca="false">DEGREES(ACOS(COS(RADIANS(90.833))/(COS(RADIANS($B$2))*COS(RADIANS(T218)))-TAN(RADIANS($B$2))*TAN(RADIANS(T218))))</f>
        <v>114.123337298036</v>
      </c>
      <c r="X218" s="6" t="n">
        <f aca="false">(720-4*$B$3-V218+$B$4*60)/1440</f>
        <v>0.549417662395896</v>
      </c>
      <c r="Y218" s="6" t="n">
        <f aca="false">(X218*1440-W218*4)/1440</f>
        <v>0.232408392123574</v>
      </c>
      <c r="Z218" s="6" t="n">
        <f aca="false">(X218*1440+W218*4)/1440</f>
        <v>0.866426932668218</v>
      </c>
      <c r="AA218" s="1" t="n">
        <f aca="false">8*W218</f>
        <v>912.986698384287</v>
      </c>
      <c r="AB218" s="1" t="n">
        <f aca="false">MOD(E218*1440+V218+4*$B$3-60*$B$4,1440)</f>
        <v>648.838566149909</v>
      </c>
      <c r="AC218" s="1" t="n">
        <f aca="false">IF(AB218/4&lt;0,AB218/4+180,AB218/4-180)</f>
        <v>-17.7903584625227</v>
      </c>
      <c r="AD218" s="1" t="n">
        <f aca="false">DEGREES(ACOS(SIN(RADIANS($B$2))*SIN(RADIANS(T218))+COS(RADIANS($B$2))*COS(RADIANS(T218))*COS(RADIANS(AC218))))</f>
        <v>37.531601778334</v>
      </c>
      <c r="AE218" s="1" t="n">
        <f aca="false">90-AD218</f>
        <v>52.468398221666</v>
      </c>
      <c r="AF218" s="1" t="n">
        <f aca="false">IF(AE218&gt;85,0,IF(AE218&gt;5,58.1/TAN(RADIANS(AE218))-0.07/POWER(TAN(RADIANS(AE218)),3)+0.000086/POWER(TAN(RADIANS(AE218)),5),IF(AE218&gt;-0.575,1735+AE218*(-518.2+AE218*(103.4+AE218*(-12.79+AE218*0.711))),-20.772/TAN(RADIANS(AE218)))))/3600</f>
        <v>0.0123891449318964</v>
      </c>
      <c r="AG218" s="1" t="n">
        <f aca="false">AE218+AF218</f>
        <v>52.4807873665979</v>
      </c>
      <c r="AH218" s="1" t="n">
        <f aca="false">IF(AC218&gt;0,MOD(DEGREES(ACOS(((SIN(RADIANS($B$2))*COS(RADIANS(AD218)))-SIN(RADIANS(T218)))/(COS(RADIANS($B$2))*SIN(RADIANS(AD218)))))+180,360),MOD(540-DEGREES(ACOS(((SIN(RADIANS($B$2))*COS(RADIANS(AD218)))-SIN(RADIANS(T218)))/(COS(RADIANS($B$2))*SIN(RADIANS(AD218))))),360))</f>
        <v>151.321952072361</v>
      </c>
    </row>
    <row r="219" customFormat="false" ht="15" hidden="false" customHeight="false" outlineLevel="0" collapsed="false">
      <c r="D219" s="5" t="n">
        <f aca="false">D218+1</f>
        <v>46240</v>
      </c>
      <c r="E219" s="6" t="n">
        <f aca="false">$B$5</f>
        <v>0.5</v>
      </c>
      <c r="F219" s="7" t="n">
        <f aca="false">D219+2415018.5+E219-$B$4/24</f>
        <v>2461258.95833333</v>
      </c>
      <c r="G219" s="8" t="n">
        <f aca="false">(F219-2451545)/36525</f>
        <v>0.265953684690855</v>
      </c>
      <c r="I219" s="1" t="n">
        <f aca="false">MOD(280.46646+G219*(36000.76983+G219*0.0003032),360)</f>
        <v>135.003869441623</v>
      </c>
      <c r="J219" s="1" t="n">
        <f aca="false">357.52911+G219*(35999.05029-0.0001537*G219)</f>
        <v>9931.60916912549</v>
      </c>
      <c r="K219" s="1" t="n">
        <f aca="false">0.016708634-G219*(0.000042037+0.0000001267*G219)</f>
        <v>0.016697445143293</v>
      </c>
      <c r="L219" s="1" t="n">
        <f aca="false">SIN(RADIANS(J219))*(1.914602-G219*(0.004817+0.000014*G219))+SIN(RADIANS(2*J219))*(0.019993-0.000101*G219)+SIN(RADIANS(3*J219))*0.000289</f>
        <v>-0.985277047635299</v>
      </c>
      <c r="M219" s="1" t="n">
        <f aca="false">I219+L219</f>
        <v>134.018592393988</v>
      </c>
      <c r="N219" s="1" t="n">
        <f aca="false">J219+L219</f>
        <v>9930.62389207786</v>
      </c>
      <c r="O219" s="1" t="n">
        <f aca="false">(1.000001018*(1-K219*K219))/(1+K219*COS(RADIANS(N219)))</f>
        <v>1.01429627841937</v>
      </c>
      <c r="P219" s="1" t="n">
        <f aca="false">M219-0.00569-0.00478*SIN(RADIANS(125.04-1934.136*G219))</f>
        <v>134.015245322243</v>
      </c>
      <c r="Q219" s="1" t="n">
        <f aca="false">23+(26+((21.448-G219*(46.815+G219*(0.00059-G219*0.001813))))/60)/60</f>
        <v>23.4358326029513</v>
      </c>
      <c r="R219" s="1" t="n">
        <f aca="false">Q219+0.00256*COS(RADIANS(125.04-1934.136*G219))</f>
        <v>23.4380639930978</v>
      </c>
      <c r="S219" s="1" t="n">
        <f aca="false">DEGREES(ATAN2(COS(RADIANS(P219)),COS(RADIANS(R219))*SIN(RADIANS(P219))))</f>
        <v>136.481345481996</v>
      </c>
      <c r="T219" s="1" t="n">
        <f aca="false">DEGREES(ASIN(SIN(RADIANS(R219))*SIN(RADIANS(P219))))</f>
        <v>16.6215790044218</v>
      </c>
      <c r="U219" s="1" t="n">
        <f aca="false">TAN(RADIANS(R219/2))*TAN(RADIANS(R219/2))</f>
        <v>0.0430298952493664</v>
      </c>
      <c r="V219" s="1" t="n">
        <f aca="false">4*DEGREES(U219*SIN(2*RADIANS(I219))-2*K219*SIN(RADIANS(J219))+4*K219*U219*SIN(RADIANS(J219))*COS(2*RADIANS(I219))-0.5*U219*U219*SIN(4*RADIANS(I219))-1.25*K219*K219*SIN(2*RADIANS(J219)))</f>
        <v>-5.92162571005108</v>
      </c>
      <c r="W219" s="1" t="n">
        <f aca="false">DEGREES(ACOS(COS(RADIANS(90.833))/(COS(RADIANS($B$2))*COS(RADIANS(T219)))-TAN(RADIANS($B$2))*TAN(RADIANS(T219))))</f>
        <v>113.707526270766</v>
      </c>
      <c r="X219" s="6" t="n">
        <f aca="false">(720-4*$B$3-V219+$B$4*60)/1440</f>
        <v>0.549342184520869</v>
      </c>
      <c r="Y219" s="6" t="n">
        <f aca="false">(X219*1440-W219*4)/1440</f>
        <v>0.233487944879853</v>
      </c>
      <c r="Z219" s="6" t="n">
        <f aca="false">(X219*1440+W219*4)/1440</f>
        <v>0.865196424161884</v>
      </c>
      <c r="AA219" s="1" t="n">
        <f aca="false">8*W219</f>
        <v>909.660210166124</v>
      </c>
      <c r="AB219" s="1" t="n">
        <f aca="false">MOD(E219*1440+V219+4*$B$3-60*$B$4,1440)</f>
        <v>648.947254289949</v>
      </c>
      <c r="AC219" s="1" t="n">
        <f aca="false">IF(AB219/4&lt;0,AB219/4+180,AB219/4-180)</f>
        <v>-17.7631864275128</v>
      </c>
      <c r="AD219" s="1" t="n">
        <f aca="false">DEGREES(ACOS(SIN(RADIANS($B$2))*SIN(RADIANS(T219))+COS(RADIANS($B$2))*COS(RADIANS(T219))*COS(RADIANS(AC219))))</f>
        <v>37.784099802376</v>
      </c>
      <c r="AE219" s="1" t="n">
        <f aca="false">90-AD219</f>
        <v>52.215900197624</v>
      </c>
      <c r="AF219" s="1" t="n">
        <f aca="false">IF(AE219&gt;85,0,IF(AE219&gt;5,58.1/TAN(RADIANS(AE219))-0.07/POWER(TAN(RADIANS(AE219)),3)+0.000086/POWER(TAN(RADIANS(AE219)),5),IF(AE219&gt;-0.575,1735+AE219*(-518.2+AE219*(103.4+AE219*(-12.79+AE219*0.711))),-20.772/TAN(RADIANS(AE219)))))/3600</f>
        <v>0.0125023808854303</v>
      </c>
      <c r="AG219" s="1" t="n">
        <f aca="false">AE219+AF219</f>
        <v>52.2284025785094</v>
      </c>
      <c r="AH219" s="1" t="n">
        <f aca="false">IF(AC219&gt;0,MOD(DEGREES(ACOS(((SIN(RADIANS($B$2))*COS(RADIANS(AD219)))-SIN(RADIANS(T219)))/(COS(RADIANS($B$2))*SIN(RADIANS(AD219)))))+180,360),MOD(540-DEGREES(ACOS(((SIN(RADIANS($B$2))*COS(RADIANS(AD219)))-SIN(RADIANS(T219)))/(COS(RADIANS($B$2))*SIN(RADIANS(AD219))))),360))</f>
        <v>151.501467209054</v>
      </c>
    </row>
    <row r="220" customFormat="false" ht="15" hidden="false" customHeight="false" outlineLevel="0" collapsed="false">
      <c r="D220" s="5" t="n">
        <f aca="false">D219+1</f>
        <v>46241</v>
      </c>
      <c r="E220" s="6" t="n">
        <f aca="false">$B$5</f>
        <v>0.5</v>
      </c>
      <c r="F220" s="7" t="n">
        <f aca="false">D220+2415018.5+E220-$B$4/24</f>
        <v>2461259.95833333</v>
      </c>
      <c r="G220" s="8" t="n">
        <f aca="false">(F220-2451545)/36525</f>
        <v>0.265981063198727</v>
      </c>
      <c r="I220" s="1" t="n">
        <f aca="false">MOD(280.46646+G220*(36000.76983+G220*0.0003032),360)</f>
        <v>135.989516806203</v>
      </c>
      <c r="J220" s="1" t="n">
        <f aca="false">357.52911+G220*(35999.05029-0.0001537*G220)</f>
        <v>9932.59476940498</v>
      </c>
      <c r="K220" s="1" t="n">
        <f aca="false">0.016708634-G220*(0.000042037+0.0000001267*G220)</f>
        <v>0.0166974439905375</v>
      </c>
      <c r="L220" s="1" t="n">
        <f aca="false">SIN(RADIANS(J220))*(1.914602-G220*(0.004817+0.000014*G220))+SIN(RADIANS(2*J220))*(0.019993-0.000101*G220)+SIN(RADIANS(3*J220))*0.000289</f>
        <v>-1.01285670224288</v>
      </c>
      <c r="M220" s="1" t="n">
        <f aca="false">I220+L220</f>
        <v>134.97666010396</v>
      </c>
      <c r="N220" s="1" t="n">
        <f aca="false">J220+L220</f>
        <v>9931.58191270274</v>
      </c>
      <c r="O220" s="1" t="n">
        <f aca="false">(1.000001018*(1-K220*K220))/(1+K220*COS(RADIANS(N220)))</f>
        <v>1.01414788261219</v>
      </c>
      <c r="P220" s="1" t="n">
        <f aca="false">M220-0.00569-0.00478*SIN(RADIANS(125.04-1934.136*G220))</f>
        <v>134.973316881896</v>
      </c>
      <c r="Q220" s="1" t="n">
        <f aca="false">23+(26+((21.448-G220*(46.815+G220*(0.00059-G220*0.001813))))/60)/60</f>
        <v>23.4358322469171</v>
      </c>
      <c r="R220" s="1" t="n">
        <f aca="false">Q220+0.00256*COS(RADIANS(125.04-1934.136*G220))</f>
        <v>23.438062476412</v>
      </c>
      <c r="S220" s="1" t="n">
        <f aca="false">DEGREES(ATAN2(COS(RADIANS(P220)),COS(RADIANS(R220))*SIN(RADIANS(P220))))</f>
        <v>137.437325557319</v>
      </c>
      <c r="T220" s="1" t="n">
        <f aca="false">DEGREES(ASIN(SIN(RADIANS(R220))*SIN(RADIANS(P220))))</f>
        <v>16.3430603128898</v>
      </c>
      <c r="U220" s="1" t="n">
        <f aca="false">TAN(RADIANS(R220/2))*TAN(RADIANS(R220/2))</f>
        <v>0.0430298895220013</v>
      </c>
      <c r="V220" s="1" t="n">
        <f aca="false">4*DEGREES(U220*SIN(2*RADIANS(I220))-2*K220*SIN(RADIANS(J220))+4*K220*U220*SIN(RADIANS(J220))*COS(2*RADIANS(I220))-0.5*U220*U220*SIN(4*RADIANS(I220))-1.25*K220*K220*SIN(2*RADIANS(J220)))</f>
        <v>-5.80303158445755</v>
      </c>
      <c r="W220" s="1" t="n">
        <f aca="false">DEGREES(ACOS(COS(RADIANS(90.833))/(COS(RADIANS($B$2))*COS(RADIANS(T220)))-TAN(RADIANS($B$2))*TAN(RADIANS(T220))))</f>
        <v>113.287541708825</v>
      </c>
      <c r="X220" s="6" t="n">
        <f aca="false">(720-4*$B$3-V220+$B$4*60)/1440</f>
        <v>0.549259827489207</v>
      </c>
      <c r="Y220" s="6" t="n">
        <f aca="false">(X220*1440-W220*4)/1440</f>
        <v>0.234572211631359</v>
      </c>
      <c r="Z220" s="6" t="n">
        <f aca="false">(X220*1440+W220*4)/1440</f>
        <v>0.863947443347054</v>
      </c>
      <c r="AA220" s="1" t="n">
        <f aca="false">8*W220</f>
        <v>906.3003336706</v>
      </c>
      <c r="AB220" s="1" t="n">
        <f aca="false">MOD(E220*1440+V220+4*$B$3-60*$B$4,1440)</f>
        <v>649.065848415542</v>
      </c>
      <c r="AC220" s="1" t="n">
        <f aca="false">IF(AB220/4&lt;0,AB220/4+180,AB220/4-180)</f>
        <v>-17.7335378961144</v>
      </c>
      <c r="AD220" s="1" t="n">
        <f aca="false">DEGREES(ACOS(SIN(RADIANS($B$2))*SIN(RADIANS(T220))+COS(RADIANS($B$2))*COS(RADIANS(T220))*COS(RADIANS(AC220))))</f>
        <v>38.0403604277145</v>
      </c>
      <c r="AE220" s="1" t="n">
        <f aca="false">90-AD220</f>
        <v>51.9596395722855</v>
      </c>
      <c r="AF220" s="1" t="n">
        <f aca="false">IF(AE220&gt;85,0,IF(AE220&gt;5,58.1/TAN(RADIANS(AE220))-0.07/POWER(TAN(RADIANS(AE220)),3)+0.000086/POWER(TAN(RADIANS(AE220)),5),IF(AE220&gt;-0.575,1735+AE220*(-518.2+AE220*(103.4+AE220*(-12.79+AE220*0.711))),-20.772/TAN(RADIANS(AE220)))))/3600</f>
        <v>0.0126180934960404</v>
      </c>
      <c r="AG220" s="1" t="n">
        <f aca="false">AE220+AF220</f>
        <v>51.9722576657816</v>
      </c>
      <c r="AH220" s="1" t="n">
        <f aca="false">IF(AC220&gt;0,MOD(DEGREES(ACOS(((SIN(RADIANS($B$2))*COS(RADIANS(AD220)))-SIN(RADIANS(T220)))/(COS(RADIANS($B$2))*SIN(RADIANS(AD220)))))+180,360),MOD(540-DEGREES(ACOS(((SIN(RADIANS($B$2))*COS(RADIANS(AD220)))-SIN(RADIANS(T220)))/(COS(RADIANS($B$2))*SIN(RADIANS(AD220))))),360))</f>
        <v>151.684956330063</v>
      </c>
    </row>
    <row r="221" customFormat="false" ht="15" hidden="false" customHeight="false" outlineLevel="0" collapsed="false">
      <c r="D221" s="5" t="n">
        <f aca="false">D220+1</f>
        <v>46242</v>
      </c>
      <c r="E221" s="6" t="n">
        <f aca="false">$B$5</f>
        <v>0.5</v>
      </c>
      <c r="F221" s="7" t="n">
        <f aca="false">D221+2415018.5+E221-$B$4/24</f>
        <v>2461260.95833333</v>
      </c>
      <c r="G221" s="8" t="n">
        <f aca="false">(F221-2451545)/36525</f>
        <v>0.266008441706598</v>
      </c>
      <c r="I221" s="1" t="n">
        <f aca="false">MOD(280.46646+G221*(36000.76983+G221*0.0003032),360)</f>
        <v>136.975164170784</v>
      </c>
      <c r="J221" s="1" t="n">
        <f aca="false">357.52911+G221*(35999.05029-0.0001537*G221)</f>
        <v>9933.58036968447</v>
      </c>
      <c r="K221" s="1" t="n">
        <f aca="false">0.016708634-G221*(0.000042037+0.0000001267*G221)</f>
        <v>0.0166974428377818</v>
      </c>
      <c r="L221" s="1" t="n">
        <f aca="false">SIN(RADIANS(J221))*(1.914602-G221*(0.004817+0.000014*G221))+SIN(RADIANS(2*J221))*(0.019993-0.000101*G221)+SIN(RADIANS(3*J221))*0.000289</f>
        <v>-1.04015205712955</v>
      </c>
      <c r="M221" s="1" t="n">
        <f aca="false">I221+L221</f>
        <v>135.935012113655</v>
      </c>
      <c r="N221" s="1" t="n">
        <f aca="false">J221+L221</f>
        <v>9932.54021762734</v>
      </c>
      <c r="O221" s="1" t="n">
        <f aca="false">(1.000001018*(1-K221*K221))/(1+K221*COS(RADIANS(N221)))</f>
        <v>1.01399539440587</v>
      </c>
      <c r="P221" s="1" t="n">
        <f aca="false">M221-0.00569-0.00478*SIN(RADIANS(125.04-1934.136*G221))</f>
        <v>135.931672739266</v>
      </c>
      <c r="Q221" s="1" t="n">
        <f aca="false">23+(26+((21.448-G221*(46.815+G221*(0.00059-G221*0.001813))))/60)/60</f>
        <v>23.435831890883</v>
      </c>
      <c r="R221" s="1" t="n">
        <f aca="false">Q221+0.00256*COS(RADIANS(125.04-1934.136*G221))</f>
        <v>23.4380609578212</v>
      </c>
      <c r="S221" s="1" t="n">
        <f aca="false">DEGREES(ATAN2(COS(RADIANS(P221)),COS(RADIANS(R221))*SIN(RADIANS(P221))))</f>
        <v>138.390845744864</v>
      </c>
      <c r="T221" s="1" t="n">
        <f aca="false">DEGREES(ASIN(SIN(RADIANS(R221))*SIN(RADIANS(P221))))</f>
        <v>16.0601625783423</v>
      </c>
      <c r="U221" s="1" t="n">
        <f aca="false">TAN(RADIANS(R221/2))*TAN(RADIANS(R221/2))</f>
        <v>0.0430298837874428</v>
      </c>
      <c r="V221" s="1" t="n">
        <f aca="false">4*DEGREES(U221*SIN(2*RADIANS(I221))-2*K221*SIN(RADIANS(J221))+4*K221*U221*SIN(RADIANS(J221))*COS(2*RADIANS(I221))-0.5*U221*U221*SIN(4*RADIANS(I221))-1.25*K221*K221*SIN(2*RADIANS(J221)))</f>
        <v>-5.67461349787945</v>
      </c>
      <c r="W221" s="1" t="n">
        <f aca="false">DEGREES(ACOS(COS(RADIANS(90.833))/(COS(RADIANS($B$2))*COS(RADIANS(T221)))-TAN(RADIANS($B$2))*TAN(RADIANS(T221))))</f>
        <v>112.863560664612</v>
      </c>
      <c r="X221" s="6" t="n">
        <f aca="false">(720-4*$B$3-V221+$B$4*60)/1440</f>
        <v>0.549170648262416</v>
      </c>
      <c r="Y221" s="6" t="n">
        <f aca="false">(X221*1440-W221*4)/1440</f>
        <v>0.235660757527384</v>
      </c>
      <c r="Z221" s="6" t="n">
        <f aca="false">(X221*1440+W221*4)/1440</f>
        <v>0.862680538997449</v>
      </c>
      <c r="AA221" s="1" t="n">
        <f aca="false">8*W221</f>
        <v>902.908485316894</v>
      </c>
      <c r="AB221" s="1" t="n">
        <f aca="false">MOD(E221*1440+V221+4*$B$3-60*$B$4,1440)</f>
        <v>649.194266502121</v>
      </c>
      <c r="AC221" s="1" t="n">
        <f aca="false">IF(AB221/4&lt;0,AB221/4+180,AB221/4-180)</f>
        <v>-17.7014333744699</v>
      </c>
      <c r="AD221" s="1" t="n">
        <f aca="false">DEGREES(ACOS(SIN(RADIANS($B$2))*SIN(RADIANS(T221))+COS(RADIANS($B$2))*COS(RADIANS(T221))*COS(RADIANS(AC221))))</f>
        <v>38.3003276378556</v>
      </c>
      <c r="AE221" s="1" t="n">
        <f aca="false">90-AD221</f>
        <v>51.6996723621444</v>
      </c>
      <c r="AF221" s="1" t="n">
        <f aca="false">IF(AE221&gt;85,0,IF(AE221&gt;5,58.1/TAN(RADIANS(AE221))-0.07/POWER(TAN(RADIANS(AE221)),3)+0.000086/POWER(TAN(RADIANS(AE221)),5),IF(AE221&gt;-0.575,1735+AE221*(-518.2+AE221*(103.4+AE221*(-12.79+AE221*0.711))),-20.772/TAN(RADIANS(AE221)))))/3600</f>
        <v>0.012736305425559</v>
      </c>
      <c r="AG221" s="1" t="n">
        <f aca="false">AE221+AF221</f>
        <v>51.71240866757</v>
      </c>
      <c r="AH221" s="1" t="n">
        <f aca="false">IF(AC221&gt;0,MOD(DEGREES(ACOS(((SIN(RADIANS($B$2))*COS(RADIANS(AD221)))-SIN(RADIANS(T221)))/(COS(RADIANS($B$2))*SIN(RADIANS(AD221)))))+180,360),MOD(540-DEGREES(ACOS(((SIN(RADIANS($B$2))*COS(RADIANS(AD221)))-SIN(RADIANS(T221)))/(COS(RADIANS($B$2))*SIN(RADIANS(AD221))))),360))</f>
        <v>151.8722585836</v>
      </c>
    </row>
    <row r="222" customFormat="false" ht="15" hidden="false" customHeight="false" outlineLevel="0" collapsed="false">
      <c r="D222" s="5" t="n">
        <f aca="false">D221+1</f>
        <v>46243</v>
      </c>
      <c r="E222" s="6" t="n">
        <f aca="false">$B$5</f>
        <v>0.5</v>
      </c>
      <c r="F222" s="7" t="n">
        <f aca="false">D222+2415018.5+E222-$B$4/24</f>
        <v>2461261.95833333</v>
      </c>
      <c r="G222" s="8" t="n">
        <f aca="false">(F222-2451545)/36525</f>
        <v>0.266035820214469</v>
      </c>
      <c r="I222" s="1" t="n">
        <f aca="false">MOD(280.46646+G222*(36000.76983+G222*0.0003032),360)</f>
        <v>137.960811535366</v>
      </c>
      <c r="J222" s="1" t="n">
        <f aca="false">357.52911+G222*(35999.05029-0.0001537*G222)</f>
        <v>9934.56596996395</v>
      </c>
      <c r="K222" s="1" t="n">
        <f aca="false">0.016708634-G222*(0.000042037+0.0000001267*G222)</f>
        <v>0.0166974416850258</v>
      </c>
      <c r="L222" s="1" t="n">
        <f aca="false">SIN(RADIANS(J222))*(1.914602-G222*(0.004817+0.000014*G222))+SIN(RADIANS(2*J222))*(0.019993-0.000101*G222)+SIN(RADIANS(3*J222))*0.000289</f>
        <v>-1.0671552875792</v>
      </c>
      <c r="M222" s="1" t="n">
        <f aca="false">I222+L222</f>
        <v>136.893656247787</v>
      </c>
      <c r="N222" s="1" t="n">
        <f aca="false">J222+L222</f>
        <v>9933.49881467637</v>
      </c>
      <c r="O222" s="1" t="n">
        <f aca="false">(1.000001018*(1-K222*K222))/(1+K222*COS(RADIANS(N222)))</f>
        <v>1.01383885523355</v>
      </c>
      <c r="P222" s="1" t="n">
        <f aca="false">M222-0.00569-0.00478*SIN(RADIANS(125.04-1934.136*G222))</f>
        <v>136.890320719066</v>
      </c>
      <c r="Q222" s="1" t="n">
        <f aca="false">23+(26+((21.448-G222*(46.815+G222*(0.00059-G222*0.001813))))/60)/60</f>
        <v>23.4358315348488</v>
      </c>
      <c r="R222" s="1" t="n">
        <f aca="false">Q222+0.00256*COS(RADIANS(125.04-1934.136*G222))</f>
        <v>23.4380594373264</v>
      </c>
      <c r="S222" s="1" t="n">
        <f aca="false">DEGREES(ATAN2(COS(RADIANS(P222)),COS(RADIANS(R222))*SIN(RADIANS(P222))))</f>
        <v>139.341928502009</v>
      </c>
      <c r="T222" s="1" t="n">
        <f aca="false">DEGREES(ASIN(SIN(RADIANS(R222))*SIN(RADIANS(P222))))</f>
        <v>15.772970202638</v>
      </c>
      <c r="U222" s="1" t="n">
        <f aca="false">TAN(RADIANS(R222/2))*TAN(RADIANS(R222/2))</f>
        <v>0.0430298780456948</v>
      </c>
      <c r="V222" s="1" t="n">
        <f aca="false">4*DEGREES(U222*SIN(2*RADIANS(I222))-2*K222*SIN(RADIANS(J222))+4*K222*U222*SIN(RADIANS(J222))*COS(2*RADIANS(I222))-0.5*U222*U222*SIN(4*RADIANS(I222))-1.25*K222*K222*SIN(2*RADIANS(J222)))</f>
        <v>-5.53646479723902</v>
      </c>
      <c r="W222" s="1" t="n">
        <f aca="false">DEGREES(ACOS(COS(RADIANS(90.833))/(COS(RADIANS($B$2))*COS(RADIANS(T222)))-TAN(RADIANS($B$2))*TAN(RADIANS(T222))))</f>
        <v>112.435754983925</v>
      </c>
      <c r="X222" s="6" t="n">
        <f aca="false">(720-4*$B$3-V222+$B$4*60)/1440</f>
        <v>0.549074711664749</v>
      </c>
      <c r="Y222" s="6" t="n">
        <f aca="false">(X222*1440-W222*4)/1440</f>
        <v>0.236753170042736</v>
      </c>
      <c r="Z222" s="6" t="n">
        <f aca="false">(X222*1440+W222*4)/1440</f>
        <v>0.861396253286763</v>
      </c>
      <c r="AA222" s="1" t="n">
        <f aca="false">8*W222</f>
        <v>899.486039871399</v>
      </c>
      <c r="AB222" s="1" t="n">
        <f aca="false">MOD(E222*1440+V222+4*$B$3-60*$B$4,1440)</f>
        <v>649.332415202761</v>
      </c>
      <c r="AC222" s="1" t="n">
        <f aca="false">IF(AB222/4&lt;0,AB222/4+180,AB222/4-180)</f>
        <v>-17.6668961993097</v>
      </c>
      <c r="AD222" s="1" t="n">
        <f aca="false">DEGREES(ACOS(SIN(RADIANS($B$2))*SIN(RADIANS(T222))+COS(RADIANS($B$2))*COS(RADIANS(T222))*COS(RADIANS(AC222))))</f>
        <v>38.5639455379038</v>
      </c>
      <c r="AE222" s="1" t="n">
        <f aca="false">90-AD222</f>
        <v>51.4360544620962</v>
      </c>
      <c r="AF222" s="1" t="n">
        <f aca="false">IF(AE222&gt;85,0,IF(AE222&gt;5,58.1/TAN(RADIANS(AE222))-0.07/POWER(TAN(RADIANS(AE222)),3)+0.000086/POWER(TAN(RADIANS(AE222)),5),IF(AE222&gt;-0.575,1735+AE222*(-518.2+AE222*(103.4+AE222*(-12.79+AE222*0.711))),-20.772/TAN(RADIANS(AE222)))))/3600</f>
        <v>0.01285704058715</v>
      </c>
      <c r="AG222" s="1" t="n">
        <f aca="false">AE222+AF222</f>
        <v>51.4489115026833</v>
      </c>
      <c r="AH222" s="1" t="n">
        <f aca="false">IF(AC222&gt;0,MOD(DEGREES(ACOS(((SIN(RADIANS($B$2))*COS(RADIANS(AD222)))-SIN(RADIANS(T222)))/(COS(RADIANS($B$2))*SIN(RADIANS(AD222)))))+180,360),MOD(540-DEGREES(ACOS(((SIN(RADIANS($B$2))*COS(RADIANS(AD222)))-SIN(RADIANS(T222)))/(COS(RADIANS($B$2))*SIN(RADIANS(AD222))))),360))</f>
        <v>152.063212041302</v>
      </c>
    </row>
    <row r="223" customFormat="false" ht="15" hidden="false" customHeight="false" outlineLevel="0" collapsed="false">
      <c r="D223" s="5" t="n">
        <f aca="false">D222+1</f>
        <v>46244</v>
      </c>
      <c r="E223" s="6" t="n">
        <f aca="false">$B$5</f>
        <v>0.5</v>
      </c>
      <c r="F223" s="7" t="n">
        <f aca="false">D223+2415018.5+E223-$B$4/24</f>
        <v>2461262.95833333</v>
      </c>
      <c r="G223" s="8" t="n">
        <f aca="false">(F223-2451545)/36525</f>
        <v>0.266063198722341</v>
      </c>
      <c r="I223" s="1" t="n">
        <f aca="false">MOD(280.46646+G223*(36000.76983+G223*0.0003032),360)</f>
        <v>138.946458899945</v>
      </c>
      <c r="J223" s="1" t="n">
        <f aca="false">357.52911+G223*(35999.05029-0.0001537*G223)</f>
        <v>9935.55157024343</v>
      </c>
      <c r="K223" s="1" t="n">
        <f aca="false">0.016708634-G223*(0.000042037+0.0000001267*G223)</f>
        <v>0.0166974405322697</v>
      </c>
      <c r="L223" s="1" t="n">
        <f aca="false">SIN(RADIANS(J223))*(1.914602-G223*(0.004817+0.000014*G223))+SIN(RADIANS(2*J223))*(0.019993-0.000101*G223)+SIN(RADIANS(3*J223))*0.000289</f>
        <v>-1.09385863777555</v>
      </c>
      <c r="M223" s="1" t="n">
        <f aca="false">I223+L223</f>
        <v>137.85260026217</v>
      </c>
      <c r="N223" s="1" t="n">
        <f aca="false">J223+L223</f>
        <v>9934.45771160566</v>
      </c>
      <c r="O223" s="1" t="n">
        <f aca="false">(1.000001018*(1-K223*K223))/(1+K223*COS(RADIANS(N223)))</f>
        <v>1.01367830766852</v>
      </c>
      <c r="P223" s="1" t="n">
        <f aca="false">M223-0.00569-0.00478*SIN(RADIANS(125.04-1934.136*G223))</f>
        <v>137.849268577105</v>
      </c>
      <c r="Q223" s="1" t="n">
        <f aca="false">23+(26+((21.448-G223*(46.815+G223*(0.00059-G223*0.001813))))/60)/60</f>
        <v>23.4358311788147</v>
      </c>
      <c r="R223" s="1" t="n">
        <f aca="false">Q223+0.00256*COS(RADIANS(125.04-1934.136*G223))</f>
        <v>23.4380579149286</v>
      </c>
      <c r="S223" s="1" t="n">
        <f aca="false">DEGREES(ATAN2(COS(RADIANS(P223)),COS(RADIANS(R223))*SIN(RADIANS(P223))))</f>
        <v>140.290599030344</v>
      </c>
      <c r="T223" s="1" t="n">
        <f aca="false">DEGREES(ASIN(SIN(RADIANS(R223))*SIN(RADIANS(P223))))</f>
        <v>15.4815680400007</v>
      </c>
      <c r="U223" s="1" t="n">
        <f aca="false">TAN(RADIANS(R223/2))*TAN(RADIANS(R223/2))</f>
        <v>0.0430298722967608</v>
      </c>
      <c r="V223" s="1" t="n">
        <f aca="false">4*DEGREES(U223*SIN(2*RADIANS(I223))-2*K223*SIN(RADIANS(J223))+4*K223*U223*SIN(RADIANS(J223))*COS(2*RADIANS(I223))-0.5*U223*U223*SIN(4*RADIANS(I223))-1.25*K223*K223*SIN(2*RADIANS(J223)))</f>
        <v>-5.3886898650191</v>
      </c>
      <c r="W223" s="1" t="n">
        <f aca="false">DEGREES(ACOS(COS(RADIANS(90.833))/(COS(RADIANS($B$2))*COS(RADIANS(T223)))-TAN(RADIANS($B$2))*TAN(RADIANS(T223))))</f>
        <v>112.004291295302</v>
      </c>
      <c r="X223" s="6" t="n">
        <f aca="false">(720-4*$B$3-V223+$B$4*60)/1440</f>
        <v>0.548972090184041</v>
      </c>
      <c r="Y223" s="6" t="n">
        <f aca="false">(X223*1440-W223*4)/1440</f>
        <v>0.237849058808203</v>
      </c>
      <c r="Z223" s="6" t="n">
        <f aca="false">(X223*1440+W223*4)/1440</f>
        <v>0.860095121559879</v>
      </c>
      <c r="AA223" s="1" t="n">
        <f aca="false">8*W223</f>
        <v>896.034330362414</v>
      </c>
      <c r="AB223" s="1" t="n">
        <f aca="false">MOD(E223*1440+V223+4*$B$3-60*$B$4,1440)</f>
        <v>649.480190134981</v>
      </c>
      <c r="AC223" s="1" t="n">
        <f aca="false">IF(AB223/4&lt;0,AB223/4+180,AB223/4-180)</f>
        <v>-17.6299524662548</v>
      </c>
      <c r="AD223" s="1" t="n">
        <f aca="false">DEGREES(ACOS(SIN(RADIANS($B$2))*SIN(RADIANS(T223))+COS(RADIANS($B$2))*COS(RADIANS(T223))*COS(RADIANS(AC223))))</f>
        <v>38.8311583158275</v>
      </c>
      <c r="AE223" s="1" t="n">
        <f aca="false">90-AD223</f>
        <v>51.1688416841725</v>
      </c>
      <c r="AF223" s="1" t="n">
        <f aca="false">IF(AE223&gt;85,0,IF(AE223&gt;5,58.1/TAN(RADIANS(AE223))-0.07/POWER(TAN(RADIANS(AE223)),3)+0.000086/POWER(TAN(RADIANS(AE223)),5),IF(AE223&gt;-0.575,1735+AE223*(-518.2+AE223*(103.4+AE223*(-12.79+AE223*0.711))),-20.772/TAN(RADIANS(AE223)))))/3600</f>
        <v>0.0129803241593456</v>
      </c>
      <c r="AG223" s="1" t="n">
        <f aca="false">AE223+AF223</f>
        <v>51.1818220083319</v>
      </c>
      <c r="AH223" s="1" t="n">
        <f aca="false">IF(AC223&gt;0,MOD(DEGREES(ACOS(((SIN(RADIANS($B$2))*COS(RADIANS(AD223)))-SIN(RADIANS(T223)))/(COS(RADIANS($B$2))*SIN(RADIANS(AD223)))))+180,360),MOD(540-DEGREES(ACOS(((SIN(RADIANS($B$2))*COS(RADIANS(AD223)))-SIN(RADIANS(T223)))/(COS(RADIANS($B$2))*SIN(RADIANS(AD223))))),360))</f>
        <v>152.257653951373</v>
      </c>
    </row>
    <row r="224" customFormat="false" ht="15" hidden="false" customHeight="false" outlineLevel="0" collapsed="false">
      <c r="D224" s="5" t="n">
        <f aca="false">D223+1</f>
        <v>46245</v>
      </c>
      <c r="E224" s="6" t="n">
        <f aca="false">$B$5</f>
        <v>0.5</v>
      </c>
      <c r="F224" s="7" t="n">
        <f aca="false">D224+2415018.5+E224-$B$4/24</f>
        <v>2461263.95833333</v>
      </c>
      <c r="G224" s="8" t="n">
        <f aca="false">(F224-2451545)/36525</f>
        <v>0.266090577230212</v>
      </c>
      <c r="I224" s="1" t="n">
        <f aca="false">MOD(280.46646+G224*(36000.76983+G224*0.0003032),360)</f>
        <v>139.932106264527</v>
      </c>
      <c r="J224" s="1" t="n">
        <f aca="false">357.52911+G224*(35999.05029-0.0001537*G224)</f>
        <v>9936.53717052292</v>
      </c>
      <c r="K224" s="1" t="n">
        <f aca="false">0.016708634-G224*(0.000042037+0.0000001267*G224)</f>
        <v>0.0166974393795134</v>
      </c>
      <c r="L224" s="1" t="n">
        <f aca="false">SIN(RADIANS(J224))*(1.914602-G224*(0.004817+0.000014*G224))+SIN(RADIANS(2*J224))*(0.019993-0.000101*G224)+SIN(RADIANS(3*J224))*0.000289</f>
        <v>-1.12025442280906</v>
      </c>
      <c r="M224" s="1" t="n">
        <f aca="false">I224+L224</f>
        <v>138.811851841718</v>
      </c>
      <c r="N224" s="1" t="n">
        <f aca="false">J224+L224</f>
        <v>9935.41691610011</v>
      </c>
      <c r="O224" s="1" t="n">
        <f aca="false">(1.000001018*(1-K224*K224))/(1+K224*COS(RADIANS(N224)))</f>
        <v>1.01351379541582</v>
      </c>
      <c r="P224" s="1" t="n">
        <f aca="false">M224-0.00569-0.00478*SIN(RADIANS(125.04-1934.136*G224))</f>
        <v>138.808523998296</v>
      </c>
      <c r="Q224" s="1" t="n">
        <f aca="false">23+(26+((21.448-G224*(46.815+G224*(0.00059-G224*0.001813))))/60)/60</f>
        <v>23.4358308227806</v>
      </c>
      <c r="R224" s="1" t="n">
        <f aca="false">Q224+0.00256*COS(RADIANS(125.04-1934.136*G224))</f>
        <v>23.4380563906287</v>
      </c>
      <c r="S224" s="1" t="n">
        <f aca="false">DEGREES(ATAN2(COS(RADIANS(P224)),COS(RADIANS(R224))*SIN(RADIANS(P224))))</f>
        <v>141.23688521337</v>
      </c>
      <c r="T224" s="1" t="n">
        <f aca="false">DEGREES(ASIN(SIN(RADIANS(R224))*SIN(RADIANS(P224))))</f>
        <v>15.1860413624203</v>
      </c>
      <c r="U224" s="1" t="n">
        <f aca="false">TAN(RADIANS(R224/2))*TAN(RADIANS(R224/2))</f>
        <v>0.0430298665406448</v>
      </c>
      <c r="V224" s="1" t="n">
        <f aca="false">4*DEGREES(U224*SIN(2*RADIANS(I224))-2*K224*SIN(RADIANS(J224))+4*K224*U224*SIN(RADIANS(J224))*COS(2*RADIANS(I224))-0.5*U224*U224*SIN(4*RADIANS(I224))-1.25*K224*K224*SIN(2*RADIANS(J224)))</f>
        <v>-5.2314038241586</v>
      </c>
      <c r="W224" s="1" t="n">
        <f aca="false">DEGREES(ACOS(COS(RADIANS(90.833))/(COS(RADIANS($B$2))*COS(RADIANS(T224)))-TAN(RADIANS($B$2))*TAN(RADIANS(T224))))</f>
        <v>111.569331015289</v>
      </c>
      <c r="X224" s="6" t="n">
        <f aca="false">(720-4*$B$3-V224+$B$4*60)/1440</f>
        <v>0.548862863766777</v>
      </c>
      <c r="Y224" s="6" t="n">
        <f aca="false">(X224*1440-W224*4)/1440</f>
        <v>0.238948055390973</v>
      </c>
      <c r="Z224" s="6" t="n">
        <f aca="false">(X224*1440+W224*4)/1440</f>
        <v>0.858777672142581</v>
      </c>
      <c r="AA224" s="1" t="n">
        <f aca="false">8*W224</f>
        <v>892.554648122316</v>
      </c>
      <c r="AB224" s="1" t="n">
        <f aca="false">MOD(E224*1440+V224+4*$B$3-60*$B$4,1440)</f>
        <v>649.637476175841</v>
      </c>
      <c r="AC224" s="1" t="n">
        <f aca="false">IF(AB224/4&lt;0,AB224/4+180,AB224/4-180)</f>
        <v>-17.5906309560397</v>
      </c>
      <c r="AD224" s="1" t="n">
        <f aca="false">DEGREES(ACOS(SIN(RADIANS($B$2))*SIN(RADIANS(T224))+COS(RADIANS($B$2))*COS(RADIANS(T224))*COS(RADIANS(AC224))))</f>
        <v>39.1019102028004</v>
      </c>
      <c r="AE224" s="1" t="n">
        <f aca="false">90-AD224</f>
        <v>50.8980897971997</v>
      </c>
      <c r="AF224" s="1" t="n">
        <f aca="false">IF(AE224&gt;85,0,IF(AE224&gt;5,58.1/TAN(RADIANS(AE224))-0.07/POWER(TAN(RADIANS(AE224)),3)+0.000086/POWER(TAN(RADIANS(AE224)),5),IF(AE224&gt;-0.575,1735+AE224*(-518.2+AE224*(103.4+AE224*(-12.79+AE224*0.711))),-20.772/TAN(RADIANS(AE224)))))/3600</f>
        <v>0.0131061826003446</v>
      </c>
      <c r="AG224" s="1" t="n">
        <f aca="false">AE224+AF224</f>
        <v>50.9111959798</v>
      </c>
      <c r="AH224" s="1" t="n">
        <f aca="false">IF(AC224&gt;0,MOD(DEGREES(ACOS(((SIN(RADIANS($B$2))*COS(RADIANS(AD224)))-SIN(RADIANS(T224)))/(COS(RADIANS($B$2))*SIN(RADIANS(AD224)))))+180,360),MOD(540-DEGREES(ACOS(((SIN(RADIANS($B$2))*COS(RADIANS(AD224)))-SIN(RADIANS(T224)))/(COS(RADIANS($B$2))*SIN(RADIANS(AD224))))),360))</f>
        <v>152.455420981351</v>
      </c>
    </row>
    <row r="225" customFormat="false" ht="15" hidden="false" customHeight="false" outlineLevel="0" collapsed="false">
      <c r="D225" s="5" t="n">
        <f aca="false">D224+1</f>
        <v>46246</v>
      </c>
      <c r="E225" s="6" t="n">
        <f aca="false">$B$5</f>
        <v>0.5</v>
      </c>
      <c r="F225" s="7" t="n">
        <f aca="false">D225+2415018.5+E225-$B$4/24</f>
        <v>2461264.95833333</v>
      </c>
      <c r="G225" s="8" t="n">
        <f aca="false">(F225-2451545)/36525</f>
        <v>0.266117955738083</v>
      </c>
      <c r="I225" s="1" t="n">
        <f aca="false">MOD(280.46646+G225*(36000.76983+G225*0.0003032),360)</f>
        <v>140.917753629108</v>
      </c>
      <c r="J225" s="1" t="n">
        <f aca="false">357.52911+G225*(35999.05029-0.0001537*G225)</f>
        <v>9937.52277080241</v>
      </c>
      <c r="K225" s="1" t="n">
        <f aca="false">0.016708634-G225*(0.000042037+0.0000001267*G225)</f>
        <v>0.0166974382267569</v>
      </c>
      <c r="L225" s="1" t="n">
        <f aca="false">SIN(RADIANS(J225))*(1.914602-G225*(0.004817+0.000014*G225))+SIN(RADIANS(2*J225))*(0.019993-0.000101*G225)+SIN(RADIANS(3*J225))*0.000289</f>
        <v>-1.14633503068011</v>
      </c>
      <c r="M225" s="1" t="n">
        <f aca="false">I225+L225</f>
        <v>139.771418598428</v>
      </c>
      <c r="N225" s="1" t="n">
        <f aca="false">J225+L225</f>
        <v>9936.37643577173</v>
      </c>
      <c r="O225" s="1" t="n">
        <f aca="false">(1.000001018*(1-K225*K225))/(1+K225*COS(RADIANS(N225)))</f>
        <v>1.01334536330351</v>
      </c>
      <c r="P225" s="1" t="n">
        <f aca="false">M225-0.00569-0.00478*SIN(RADIANS(125.04-1934.136*G225))</f>
        <v>139.768094594631</v>
      </c>
      <c r="Q225" s="1" t="n">
        <f aca="false">23+(26+((21.448-G225*(46.815+G225*(0.00059-G225*0.001813))))/60)/60</f>
        <v>23.4358304667464</v>
      </c>
      <c r="R225" s="1" t="n">
        <f aca="false">Q225+0.00256*COS(RADIANS(125.04-1934.136*G225))</f>
        <v>23.4380548644278</v>
      </c>
      <c r="S225" s="1" t="n">
        <f aca="false">DEGREES(ATAN2(COS(RADIANS(P225)),COS(RADIANS(R225))*SIN(RADIANS(P225))))</f>
        <v>142.180817552904</v>
      </c>
      <c r="T225" s="1" t="n">
        <f aca="false">DEGREES(ASIN(SIN(RADIANS(R225))*SIN(RADIANS(P225))))</f>
        <v>14.886475827012</v>
      </c>
      <c r="U225" s="1" t="n">
        <f aca="false">TAN(RADIANS(R225/2))*TAN(RADIANS(R225/2))</f>
        <v>0.0430298607773505</v>
      </c>
      <c r="V225" s="1" t="n">
        <f aca="false">4*DEGREES(U225*SIN(2*RADIANS(I225))-2*K225*SIN(RADIANS(J225))+4*K225*U225*SIN(RADIANS(J225))*COS(2*RADIANS(I225))-0.5*U225*U225*SIN(4*RADIANS(I225))-1.25*K225*K225*SIN(2*RADIANS(J225)))</f>
        <v>-5.06473223601609</v>
      </c>
      <c r="W225" s="1" t="n">
        <f aca="false">DEGREES(ACOS(COS(RADIANS(90.833))/(COS(RADIANS($B$2))*COS(RADIANS(T225)))-TAN(RADIANS($B$2))*TAN(RADIANS(T225))))</f>
        <v>111.131030368472</v>
      </c>
      <c r="X225" s="6" t="n">
        <f aca="false">(720-4*$B$3-V225+$B$4*60)/1440</f>
        <v>0.548747119608345</v>
      </c>
      <c r="Y225" s="6" t="n">
        <f aca="false">(X225*1440-W225*4)/1440</f>
        <v>0.240049813029257</v>
      </c>
      <c r="Z225" s="6" t="n">
        <f aca="false">(X225*1440+W225*4)/1440</f>
        <v>0.857444426187432</v>
      </c>
      <c r="AA225" s="1" t="n">
        <f aca="false">8*W225</f>
        <v>889.048242947772</v>
      </c>
      <c r="AB225" s="1" t="n">
        <f aca="false">MOD(E225*1440+V225+4*$B$3-60*$B$4,1440)</f>
        <v>649.804147763984</v>
      </c>
      <c r="AC225" s="1" t="n">
        <f aca="false">IF(AB225/4&lt;0,AB225/4+180,AB225/4-180)</f>
        <v>-17.548963059004</v>
      </c>
      <c r="AD225" s="1" t="n">
        <f aca="false">DEGREES(ACOS(SIN(RADIANS($B$2))*SIN(RADIANS(T225))+COS(RADIANS($B$2))*COS(RADIANS(T225))*COS(RADIANS(AC225))))</f>
        <v>39.3761454328367</v>
      </c>
      <c r="AE225" s="1" t="n">
        <f aca="false">90-AD225</f>
        <v>50.6238545671633</v>
      </c>
      <c r="AF225" s="1" t="n">
        <f aca="false">IF(AE225&gt;85,0,IF(AE225&gt;5,58.1/TAN(RADIANS(AE225))-0.07/POWER(TAN(RADIANS(AE225)),3)+0.000086/POWER(TAN(RADIANS(AE225)),5),IF(AE225&gt;-0.575,1735+AE225*(-518.2+AE225*(103.4+AE225*(-12.79+AE225*0.711))),-20.772/TAN(RADIANS(AE225)))))/3600</f>
        <v>0.0132346436626246</v>
      </c>
      <c r="AG225" s="1" t="n">
        <f aca="false">AE225+AF225</f>
        <v>50.6370892108259</v>
      </c>
      <c r="AH225" s="1" t="n">
        <f aca="false">IF(AC225&gt;0,MOD(DEGREES(ACOS(((SIN(RADIANS($B$2))*COS(RADIANS(AD225)))-SIN(RADIANS(T225)))/(COS(RADIANS($B$2))*SIN(RADIANS(AD225)))))+180,360),MOD(540-DEGREES(ACOS(((SIN(RADIANS($B$2))*COS(RADIANS(AD225)))-SIN(RADIANS(T225)))/(COS(RADIANS($B$2))*SIN(RADIANS(AD225))))),360))</f>
        <v>152.656349450352</v>
      </c>
    </row>
    <row r="226" customFormat="false" ht="15" hidden="false" customHeight="false" outlineLevel="0" collapsed="false">
      <c r="D226" s="5" t="n">
        <f aca="false">D225+1</f>
        <v>46247</v>
      </c>
      <c r="E226" s="6" t="n">
        <f aca="false">$B$5</f>
        <v>0.5</v>
      </c>
      <c r="F226" s="7" t="n">
        <f aca="false">D226+2415018.5+E226-$B$4/24</f>
        <v>2461265.95833333</v>
      </c>
      <c r="G226" s="8" t="n">
        <f aca="false">(F226-2451545)/36525</f>
        <v>0.266145334245955</v>
      </c>
      <c r="I226" s="1" t="n">
        <f aca="false">MOD(280.46646+G226*(36000.76983+G226*0.0003032),360)</f>
        <v>141.903400993691</v>
      </c>
      <c r="J226" s="1" t="n">
        <f aca="false">357.52911+G226*(35999.05029-0.0001537*G226)</f>
        <v>9938.50837108189</v>
      </c>
      <c r="K226" s="1" t="n">
        <f aca="false">0.016708634-G226*(0.000042037+0.0000001267*G226)</f>
        <v>0.0166974370740003</v>
      </c>
      <c r="L226" s="1" t="n">
        <f aca="false">SIN(RADIANS(J226))*(1.914602-G226*(0.004817+0.000014*G226))+SIN(RADIANS(2*J226))*(0.019993-0.000101*G226)+SIN(RADIANS(3*J226))*0.000289</f>
        <v>-1.17209292430083</v>
      </c>
      <c r="M226" s="1" t="n">
        <f aca="false">I226+L226</f>
        <v>140.73130806939</v>
      </c>
      <c r="N226" s="1" t="n">
        <f aca="false">J226+L226</f>
        <v>9937.33627815759</v>
      </c>
      <c r="O226" s="1" t="n">
        <f aca="false">(1.000001018*(1-K226*K226))/(1+K226*COS(RADIANS(N226)))</f>
        <v>1.01317305727371</v>
      </c>
      <c r="P226" s="1" t="n">
        <f aca="false">M226-0.00569-0.00478*SIN(RADIANS(125.04-1934.136*G226))</f>
        <v>140.727987903197</v>
      </c>
      <c r="Q226" s="1" t="n">
        <f aca="false">23+(26+((21.448-G226*(46.815+G226*(0.00059-G226*0.001813))))/60)/60</f>
        <v>23.4358301107123</v>
      </c>
      <c r="R226" s="1" t="n">
        <f aca="false">Q226+0.00256*COS(RADIANS(125.04-1934.136*G226))</f>
        <v>23.4380533363269</v>
      </c>
      <c r="S226" s="1" t="n">
        <f aca="false">DEGREES(ATAN2(COS(RADIANS(P226)),COS(RADIANS(R226))*SIN(RADIANS(P226))))</f>
        <v>143.122429104452</v>
      </c>
      <c r="T226" s="1" t="n">
        <f aca="false">DEGREES(ASIN(SIN(RADIANS(R226))*SIN(RADIANS(P226))))</f>
        <v>14.5829574453247</v>
      </c>
      <c r="U226" s="1" t="n">
        <f aca="false">TAN(RADIANS(R226/2))*TAN(RADIANS(R226/2))</f>
        <v>0.0430298550068816</v>
      </c>
      <c r="V226" s="1" t="n">
        <f aca="false">4*DEGREES(U226*SIN(2*RADIANS(I226))-2*K226*SIN(RADIANS(J226))+4*K226*U226*SIN(RADIANS(J226))*COS(2*RADIANS(I226))-0.5*U226*U226*SIN(4*RADIANS(I226))-1.25*K226*K226*SIN(2*RADIANS(J226)))</f>
        <v>-4.88881079274586</v>
      </c>
      <c r="W226" s="1" t="n">
        <f aca="false">DEGREES(ACOS(COS(RADIANS(90.833))/(COS(RADIANS($B$2))*COS(RADIANS(T226)))-TAN(RADIANS($B$2))*TAN(RADIANS(T226))))</f>
        <v>110.689540421085</v>
      </c>
      <c r="X226" s="6" t="n">
        <f aca="false">(720-4*$B$3-V226+$B$4*60)/1440</f>
        <v>0.548624951939407</v>
      </c>
      <c r="Y226" s="6" t="n">
        <f aca="false">(X226*1440-W226*4)/1440</f>
        <v>0.241154006325281</v>
      </c>
      <c r="Z226" s="6" t="n">
        <f aca="false">(X226*1440+W226*4)/1440</f>
        <v>0.856095897553533</v>
      </c>
      <c r="AA226" s="1" t="n">
        <f aca="false">8*W226</f>
        <v>885.516323368684</v>
      </c>
      <c r="AB226" s="1" t="n">
        <f aca="false">MOD(E226*1440+V226+4*$B$3-60*$B$4,1440)</f>
        <v>649.980069207254</v>
      </c>
      <c r="AC226" s="1" t="n">
        <f aca="false">IF(AB226/4&lt;0,AB226/4+180,AB226/4-180)</f>
        <v>-17.5049826981865</v>
      </c>
      <c r="AD226" s="1" t="n">
        <f aca="false">DEGREES(ACOS(SIN(RADIANS($B$2))*SIN(RADIANS(T226))+COS(RADIANS($B$2))*COS(RADIANS(T226))*COS(RADIANS(AC226))))</f>
        <v>39.6538082019427</v>
      </c>
      <c r="AE226" s="1" t="n">
        <f aca="false">90-AD226</f>
        <v>50.3461917980573</v>
      </c>
      <c r="AF226" s="1" t="n">
        <f aca="false">IF(AE226&gt;85,0,IF(AE226&gt;5,58.1/TAN(RADIANS(AE226))-0.07/POWER(TAN(RADIANS(AE226)),3)+0.000086/POWER(TAN(RADIANS(AE226)),5),IF(AE226&gt;-0.575,1735+AE226*(-518.2+AE226*(103.4+AE226*(-12.79+AE226*0.711))),-20.772/TAN(RADIANS(AE226)))))/3600</f>
        <v>0.0133657364079242</v>
      </c>
      <c r="AG226" s="1" t="n">
        <f aca="false">AE226+AF226</f>
        <v>50.3595575344652</v>
      </c>
      <c r="AH226" s="1" t="n">
        <f aca="false">IF(AC226&gt;0,MOD(DEGREES(ACOS(((SIN(RADIANS($B$2))*COS(RADIANS(AD226)))-SIN(RADIANS(T226)))/(COS(RADIANS($B$2))*SIN(RADIANS(AD226)))))+180,360),MOD(540-DEGREES(ACOS(((SIN(RADIANS($B$2))*COS(RADIANS(AD226)))-SIN(RADIANS(T226)))/(COS(RADIANS($B$2))*SIN(RADIANS(AD226))))),360))</f>
        <v>152.860275550728</v>
      </c>
    </row>
    <row r="227" customFormat="false" ht="15" hidden="false" customHeight="false" outlineLevel="0" collapsed="false">
      <c r="D227" s="5" t="n">
        <f aca="false">D226+1</f>
        <v>46248</v>
      </c>
      <c r="E227" s="6" t="n">
        <f aca="false">$B$5</f>
        <v>0.5</v>
      </c>
      <c r="F227" s="7" t="n">
        <f aca="false">D227+2415018.5+E227-$B$4/24</f>
        <v>2461266.95833333</v>
      </c>
      <c r="G227" s="8" t="n">
        <f aca="false">(F227-2451545)/36525</f>
        <v>0.266172712753826</v>
      </c>
      <c r="I227" s="1" t="n">
        <f aca="false">MOD(280.46646+G227*(36000.76983+G227*0.0003032),360)</f>
        <v>142.889048358275</v>
      </c>
      <c r="J227" s="1" t="n">
        <f aca="false">357.52911+G227*(35999.05029-0.0001537*G227)</f>
        <v>9939.49397136138</v>
      </c>
      <c r="K227" s="1" t="n">
        <f aca="false">0.016708634-G227*(0.000042037+0.0000001267*G227)</f>
        <v>0.0166974359212434</v>
      </c>
      <c r="L227" s="1" t="n">
        <f aca="false">SIN(RADIANS(J227))*(1.914602-G227*(0.004817+0.000014*G227))+SIN(RADIANS(2*J227))*(0.019993-0.000101*G227)+SIN(RADIANS(3*J227))*0.000289</f>
        <v>-1.19752064349324</v>
      </c>
      <c r="M227" s="1" t="n">
        <f aca="false">I227+L227</f>
        <v>141.691527714781</v>
      </c>
      <c r="N227" s="1" t="n">
        <f aca="false">J227+L227</f>
        <v>9938.29645071788</v>
      </c>
      <c r="O227" s="1" t="n">
        <f aca="false">(1.000001018*(1-K227*K227))/(1+K227*COS(RADIANS(N227)))</f>
        <v>1.01299692437326</v>
      </c>
      <c r="P227" s="1" t="n">
        <f aca="false">M227-0.00569-0.00478*SIN(RADIANS(125.04-1934.136*G227))</f>
        <v>141.688211384167</v>
      </c>
      <c r="Q227" s="1" t="n">
        <f aca="false">23+(26+((21.448-G227*(46.815+G227*(0.00059-G227*0.001813))))/60)/60</f>
        <v>23.4358297546781</v>
      </c>
      <c r="R227" s="1" t="n">
        <f aca="false">Q227+0.00256*COS(RADIANS(125.04-1934.136*G227))</f>
        <v>23.4380518063269</v>
      </c>
      <c r="S227" s="1" t="n">
        <f aca="false">DEGREES(ATAN2(COS(RADIANS(P227)),COS(RADIANS(R227))*SIN(RADIANS(P227))))</f>
        <v>144.061755411723</v>
      </c>
      <c r="T227" s="1" t="n">
        <f aca="false">DEGREES(ASIN(SIN(RADIANS(R227))*SIN(RADIANS(P227))))</f>
        <v>14.275572554604</v>
      </c>
      <c r="U227" s="1" t="n">
        <f aca="false">TAN(RADIANS(R227/2))*TAN(RADIANS(R227/2))</f>
        <v>0.0430298492292419</v>
      </c>
      <c r="V227" s="1" t="n">
        <f aca="false">4*DEGREES(U227*SIN(2*RADIANS(I227))-2*K227*SIN(RADIANS(J227))+4*K227*U227*SIN(RADIANS(J227))*COS(2*RADIANS(I227))-0.5*U227*U227*SIN(4*RADIANS(I227))-1.25*K227*K227*SIN(2*RADIANS(J227)))</f>
        <v>-4.70378500543268</v>
      </c>
      <c r="W227" s="1" t="n">
        <f aca="false">DEGREES(ACOS(COS(RADIANS(90.833))/(COS(RADIANS($B$2))*COS(RADIANS(T227)))-TAN(RADIANS($B$2))*TAN(RADIANS(T227))))</f>
        <v>110.24500712714</v>
      </c>
      <c r="X227" s="6" t="n">
        <f aca="false">(720-4*$B$3-V227+$B$4*60)/1440</f>
        <v>0.548496461809328</v>
      </c>
      <c r="Y227" s="6" t="n">
        <f aca="false">(X227*1440-W227*4)/1440</f>
        <v>0.242260330900605</v>
      </c>
      <c r="Z227" s="6" t="n">
        <f aca="false">(X227*1440+W227*4)/1440</f>
        <v>0.854732592718051</v>
      </c>
      <c r="AA227" s="1" t="n">
        <f aca="false">8*W227</f>
        <v>881.960057017123</v>
      </c>
      <c r="AB227" s="1" t="n">
        <f aca="false">MOD(E227*1440+V227+4*$B$3-60*$B$4,1440)</f>
        <v>650.165094994567</v>
      </c>
      <c r="AC227" s="1" t="n">
        <f aca="false">IF(AB227/4&lt;0,AB227/4+180,AB227/4-180)</f>
        <v>-17.4587262513582</v>
      </c>
      <c r="AD227" s="1" t="n">
        <f aca="false">DEGREES(ACOS(SIN(RADIANS($B$2))*SIN(RADIANS(T227))+COS(RADIANS($B$2))*COS(RADIANS(T227))*COS(RADIANS(AC227))))</f>
        <v>39.9348426269771</v>
      </c>
      <c r="AE227" s="1" t="n">
        <f aca="false">90-AD227</f>
        <v>50.0651573730229</v>
      </c>
      <c r="AF227" s="1" t="n">
        <f aca="false">IF(AE227&gt;85,0,IF(AE227&gt;5,58.1/TAN(RADIANS(AE227))-0.07/POWER(TAN(RADIANS(AE227)),3)+0.000086/POWER(TAN(RADIANS(AE227)),5),IF(AE227&gt;-0.575,1735+AE227*(-518.2+AE227*(103.4+AE227*(-12.79+AE227*0.711))),-20.772/TAN(RADIANS(AE227)))))/3600</f>
        <v>0.013499491222641</v>
      </c>
      <c r="AG227" s="1" t="n">
        <f aca="false">AE227+AF227</f>
        <v>50.0786568642455</v>
      </c>
      <c r="AH227" s="1" t="n">
        <f aca="false">IF(AC227&gt;0,MOD(DEGREES(ACOS(((SIN(RADIANS($B$2))*COS(RADIANS(AD227)))-SIN(RADIANS(T227)))/(COS(RADIANS($B$2))*SIN(RADIANS(AD227)))))+180,360),MOD(540-DEGREES(ACOS(((SIN(RADIANS($B$2))*COS(RADIANS(AD227)))-SIN(RADIANS(T227)))/(COS(RADIANS($B$2))*SIN(RADIANS(AD227))))),360))</f>
        <v>153.067035559065</v>
      </c>
    </row>
    <row r="228" customFormat="false" ht="15" hidden="false" customHeight="false" outlineLevel="0" collapsed="false">
      <c r="D228" s="5" t="n">
        <f aca="false">D227+1</f>
        <v>46249</v>
      </c>
      <c r="E228" s="6" t="n">
        <f aca="false">$B$5</f>
        <v>0.5</v>
      </c>
      <c r="F228" s="7" t="n">
        <f aca="false">D228+2415018.5+E228-$B$4/24</f>
        <v>2461267.95833333</v>
      </c>
      <c r="G228" s="8" t="n">
        <f aca="false">(F228-2451545)/36525</f>
        <v>0.266200091261697</v>
      </c>
      <c r="I228" s="1" t="n">
        <f aca="false">MOD(280.46646+G228*(36000.76983+G228*0.0003032),360)</f>
        <v>143.87469572286</v>
      </c>
      <c r="J228" s="1" t="n">
        <f aca="false">357.52911+G228*(35999.05029-0.0001537*G228)</f>
        <v>9940.47957164086</v>
      </c>
      <c r="K228" s="1" t="n">
        <f aca="false">0.016708634-G228*(0.000042037+0.0000001267*G228)</f>
        <v>0.0166974347684863</v>
      </c>
      <c r="L228" s="1" t="n">
        <f aca="false">SIN(RADIANS(J228))*(1.914602-G228*(0.004817+0.000014*G228))+SIN(RADIANS(2*J228))*(0.019993-0.000101*G228)+SIN(RADIANS(3*J228))*0.000289</f>
        <v>-1.22261080698412</v>
      </c>
      <c r="M228" s="1" t="n">
        <f aca="false">I228+L228</f>
        <v>142.652084915875</v>
      </c>
      <c r="N228" s="1" t="n">
        <f aca="false">J228+L228</f>
        <v>9939.25696083388</v>
      </c>
      <c r="O228" s="1" t="n">
        <f aca="false">(1.000001018*(1-K228*K228))/(1+K228*COS(RADIANS(N228)))</f>
        <v>1.01281701274427</v>
      </c>
      <c r="P228" s="1" t="n">
        <f aca="false">M228-0.00569-0.00478*SIN(RADIANS(125.04-1934.136*G228))</f>
        <v>142.648772418813</v>
      </c>
      <c r="Q228" s="1" t="n">
        <f aca="false">23+(26+((21.448-G228*(46.815+G228*(0.00059-G228*0.001813))))/60)/60</f>
        <v>23.435829398644</v>
      </c>
      <c r="R228" s="1" t="n">
        <f aca="false">Q228+0.00256*COS(RADIANS(125.04-1934.136*G228))</f>
        <v>23.4380502744289</v>
      </c>
      <c r="S228" s="1" t="n">
        <f aca="false">DEGREES(ATAN2(COS(RADIANS(P228)),COS(RADIANS(R228))*SIN(RADIANS(P228))))</f>
        <v>144.998834440491</v>
      </c>
      <c r="T228" s="1" t="n">
        <f aca="false">DEGREES(ASIN(SIN(RADIANS(R228))*SIN(RADIANS(P228))))</f>
        <v>13.9644077909911</v>
      </c>
      <c r="U228" s="1" t="n">
        <f aca="false">TAN(RADIANS(R228/2))*TAN(RADIANS(R228/2))</f>
        <v>0.0430298434444353</v>
      </c>
      <c r="V228" s="1" t="n">
        <f aca="false">4*DEGREES(U228*SIN(2*RADIANS(I228))-2*K228*SIN(RADIANS(J228))+4*K228*U228*SIN(RADIANS(J228))*COS(2*RADIANS(I228))-0.5*U228*U228*SIN(4*RADIANS(I228))-1.25*K228*K228*SIN(2*RADIANS(J228)))</f>
        <v>-4.50980988928811</v>
      </c>
      <c r="W228" s="1" t="n">
        <f aca="false">DEGREES(ACOS(COS(RADIANS(90.833))/(COS(RADIANS($B$2))*COS(RADIANS(T228)))-TAN(RADIANS($B$2))*TAN(RADIANS(T228))))</f>
        <v>109.79757138596</v>
      </c>
      <c r="X228" s="6" t="n">
        <f aca="false">(720-4*$B$3-V228+$B$4*60)/1440</f>
        <v>0.548361756867561</v>
      </c>
      <c r="Y228" s="6" t="n">
        <f aca="false">(X228*1440-W228*4)/1440</f>
        <v>0.243368503017672</v>
      </c>
      <c r="Z228" s="6" t="n">
        <f aca="false">(X228*1440+W228*4)/1440</f>
        <v>0.85335501071745</v>
      </c>
      <c r="AA228" s="1" t="n">
        <f aca="false">8*W228</f>
        <v>878.380571087681</v>
      </c>
      <c r="AB228" s="1" t="n">
        <f aca="false">MOD(E228*1440+V228+4*$B$3-60*$B$4,1440)</f>
        <v>650.359070110712</v>
      </c>
      <c r="AC228" s="1" t="n">
        <f aca="false">IF(AB228/4&lt;0,AB228/4+180,AB228/4-180)</f>
        <v>-17.410232472322</v>
      </c>
      <c r="AD228" s="1" t="n">
        <f aca="false">DEGREES(ACOS(SIN(RADIANS($B$2))*SIN(RADIANS(T228))+COS(RADIANS($B$2))*COS(RADIANS(T228))*COS(RADIANS(AC228))))</f>
        <v>40.2191927044235</v>
      </c>
      <c r="AE228" s="1" t="n">
        <f aca="false">90-AD228</f>
        <v>49.7808072955765</v>
      </c>
      <c r="AF228" s="1" t="n">
        <f aca="false">IF(AE228&gt;85,0,IF(AE228&gt;5,58.1/TAN(RADIANS(AE228))-0.07/POWER(TAN(RADIANS(AE228)),3)+0.000086/POWER(TAN(RADIANS(AE228)),5),IF(AE228&gt;-0.575,1735+AE228*(-518.2+AE228*(103.4+AE228*(-12.79+AE228*0.711))),-20.772/TAN(RADIANS(AE228)))))/3600</f>
        <v>0.0136359398336937</v>
      </c>
      <c r="AG228" s="1" t="n">
        <f aca="false">AE228+AF228</f>
        <v>49.7944432354102</v>
      </c>
      <c r="AH228" s="1" t="n">
        <f aca="false">IF(AC228&gt;0,MOD(DEGREES(ACOS(((SIN(RADIANS($B$2))*COS(RADIANS(AD228)))-SIN(RADIANS(T228)))/(COS(RADIANS($B$2))*SIN(RADIANS(AD228)))))+180,360),MOD(540-DEGREES(ACOS(((SIN(RADIANS($B$2))*COS(RADIANS(AD228)))-SIN(RADIANS(T228)))/(COS(RADIANS($B$2))*SIN(RADIANS(AD228))))),360))</f>
        <v>153.276466036505</v>
      </c>
    </row>
    <row r="229" customFormat="false" ht="15" hidden="false" customHeight="false" outlineLevel="0" collapsed="false">
      <c r="D229" s="5" t="n">
        <f aca="false">D228+1</f>
        <v>46250</v>
      </c>
      <c r="E229" s="6" t="n">
        <f aca="false">$B$5</f>
        <v>0.5</v>
      </c>
      <c r="F229" s="7" t="n">
        <f aca="false">D229+2415018.5+E229-$B$4/24</f>
        <v>2461268.95833333</v>
      </c>
      <c r="G229" s="8" t="n">
        <f aca="false">(F229-2451545)/36525</f>
        <v>0.266227469769568</v>
      </c>
      <c r="I229" s="1" t="n">
        <f aca="false">MOD(280.46646+G229*(36000.76983+G229*0.0003032),360)</f>
        <v>144.860343087443</v>
      </c>
      <c r="J229" s="1" t="n">
        <f aca="false">357.52911+G229*(35999.05029-0.0001537*G229)</f>
        <v>9941.46517192034</v>
      </c>
      <c r="K229" s="1" t="n">
        <f aca="false">0.016708634-G229*(0.000042037+0.0000001267*G229)</f>
        <v>0.0166974336157291</v>
      </c>
      <c r="L229" s="1" t="n">
        <f aca="false">SIN(RADIANS(J229))*(1.914602-G229*(0.004817+0.000014*G229))+SIN(RADIANS(2*J229))*(0.019993-0.000101*G229)+SIN(RADIANS(3*J229))*0.000289</f>
        <v>-1.24735611439636</v>
      </c>
      <c r="M229" s="1" t="n">
        <f aca="false">I229+L229</f>
        <v>143.612986973046</v>
      </c>
      <c r="N229" s="1" t="n">
        <f aca="false">J229+L229</f>
        <v>9940.21781580595</v>
      </c>
      <c r="O229" s="1" t="n">
        <f aca="false">(1.000001018*(1-K229*K229))/(1+K229*COS(RADIANS(N229)))</f>
        <v>1.01263337161426</v>
      </c>
      <c r="P229" s="1" t="n">
        <f aca="false">M229-0.00569-0.00478*SIN(RADIANS(125.04-1934.136*G229))</f>
        <v>143.609678307505</v>
      </c>
      <c r="Q229" s="1" t="n">
        <f aca="false">23+(26+((21.448-G229*(46.815+G229*(0.00059-G229*0.001813))))/60)/60</f>
        <v>23.4358290426099</v>
      </c>
      <c r="R229" s="1" t="n">
        <f aca="false">Q229+0.00256*COS(RADIANS(125.04-1934.136*G229))</f>
        <v>23.4380487406339</v>
      </c>
      <c r="S229" s="1" t="n">
        <f aca="false">DEGREES(ATAN2(COS(RADIANS(P229)),COS(RADIANS(R229))*SIN(RADIANS(P229))))</f>
        <v>145.933706511987</v>
      </c>
      <c r="T229" s="1" t="n">
        <f aca="false">DEGREES(ASIN(SIN(RADIANS(R229))*SIN(RADIANS(P229))))</f>
        <v>13.6495500646524</v>
      </c>
      <c r="U229" s="1" t="n">
        <f aca="false">TAN(RADIANS(R229/2))*TAN(RADIANS(R229/2))</f>
        <v>0.0430298376524655</v>
      </c>
      <c r="V229" s="1" t="n">
        <f aca="false">4*DEGREES(U229*SIN(2*RADIANS(I229))-2*K229*SIN(RADIANS(J229))+4*K229*U229*SIN(RADIANS(J229))*COS(2*RADIANS(I229))-0.5*U229*U229*SIN(4*RADIANS(I229))-1.25*K229*K229*SIN(2*RADIANS(J229)))</f>
        <v>-4.30704964718296</v>
      </c>
      <c r="W229" s="1" t="n">
        <f aca="false">DEGREES(ACOS(COS(RADIANS(90.833))/(COS(RADIANS($B$2))*COS(RADIANS(T229)))-TAN(RADIANS($B$2))*TAN(RADIANS(T229))))</f>
        <v>109.347369110157</v>
      </c>
      <c r="X229" s="6" t="n">
        <f aca="false">(720-4*$B$3-V229+$B$4*60)/1440</f>
        <v>0.548220951143877</v>
      </c>
      <c r="Y229" s="6" t="n">
        <f aca="false">(X229*1440-W229*4)/1440</f>
        <v>0.244478259171219</v>
      </c>
      <c r="Z229" s="6" t="n">
        <f aca="false">(X229*1440+W229*4)/1440</f>
        <v>0.851963643116535</v>
      </c>
      <c r="AA229" s="1" t="n">
        <f aca="false">8*W229</f>
        <v>874.778952881254</v>
      </c>
      <c r="AB229" s="1" t="n">
        <f aca="false">MOD(E229*1440+V229+4*$B$3-60*$B$4,1440)</f>
        <v>650.561830352817</v>
      </c>
      <c r="AC229" s="1" t="n">
        <f aca="false">IF(AB229/4&lt;0,AB229/4+180,AB229/4-180)</f>
        <v>-17.3595424117957</v>
      </c>
      <c r="AD229" s="1" t="n">
        <f aca="false">DEGREES(ACOS(SIN(RADIANS($B$2))*SIN(RADIANS(T229))+COS(RADIANS($B$2))*COS(RADIANS(T229))*COS(RADIANS(AC229))))</f>
        <v>40.5068022692446</v>
      </c>
      <c r="AE229" s="1" t="n">
        <f aca="false">90-AD229</f>
        <v>49.4931977307554</v>
      </c>
      <c r="AF229" s="1" t="n">
        <f aca="false">IF(AE229&gt;85,0,IF(AE229&gt;5,58.1/TAN(RADIANS(AE229))-0.07/POWER(TAN(RADIANS(AE229)),3)+0.000086/POWER(TAN(RADIANS(AE229)),5),IF(AE229&gt;-0.575,1735+AE229*(-518.2+AE229*(103.4+AE229*(-12.79+AE229*0.711))),-20.772/TAN(RADIANS(AE229)))))/3600</f>
        <v>0.0137751153248841</v>
      </c>
      <c r="AG229" s="1" t="n">
        <f aca="false">AE229+AF229</f>
        <v>49.5069728460803</v>
      </c>
      <c r="AH229" s="1" t="n">
        <f aca="false">IF(AC229&gt;0,MOD(DEGREES(ACOS(((SIN(RADIANS($B$2))*COS(RADIANS(AD229)))-SIN(RADIANS(T229)))/(COS(RADIANS($B$2))*SIN(RADIANS(AD229)))))+180,360),MOD(540-DEGREES(ACOS(((SIN(RADIANS($B$2))*COS(RADIANS(AD229)))-SIN(RADIANS(T229)))/(COS(RADIANS($B$2))*SIN(RADIANS(AD229))))),360))</f>
        <v>153.488404018378</v>
      </c>
    </row>
    <row r="230" customFormat="false" ht="15" hidden="false" customHeight="false" outlineLevel="0" collapsed="false">
      <c r="D230" s="5" t="n">
        <f aca="false">D229+1</f>
        <v>46251</v>
      </c>
      <c r="E230" s="6" t="n">
        <f aca="false">$B$5</f>
        <v>0.5</v>
      </c>
      <c r="F230" s="7" t="n">
        <f aca="false">D230+2415018.5+E230-$B$4/24</f>
        <v>2461269.95833333</v>
      </c>
      <c r="G230" s="8" t="n">
        <f aca="false">(F230-2451545)/36525</f>
        <v>0.26625484827744</v>
      </c>
      <c r="I230" s="1" t="n">
        <f aca="false">MOD(280.46646+G230*(36000.76983+G230*0.0003032),360)</f>
        <v>145.845990452026</v>
      </c>
      <c r="J230" s="1" t="n">
        <f aca="false">357.52911+G230*(35999.05029-0.0001537*G230)</f>
        <v>9942.45077219983</v>
      </c>
      <c r="K230" s="1" t="n">
        <f aca="false">0.016708634-G230*(0.000042037+0.0000001267*G230)</f>
        <v>0.0166974324629716</v>
      </c>
      <c r="L230" s="1" t="n">
        <f aca="false">SIN(RADIANS(J230))*(1.914602-G230*(0.004817+0.000014*G230))+SIN(RADIANS(2*J230))*(0.019993-0.000101*G230)+SIN(RADIANS(3*J230))*0.000289</f>
        <v>-1.27174934823716</v>
      </c>
      <c r="M230" s="1" t="n">
        <f aca="false">I230+L230</f>
        <v>144.574241103789</v>
      </c>
      <c r="N230" s="1" t="n">
        <f aca="false">J230+L230</f>
        <v>9941.17902285159</v>
      </c>
      <c r="O230" s="1" t="n">
        <f aca="false">(1.000001018*(1-K230*K230))/(1+K230*COS(RADIANS(N230)))</f>
        <v>1.01244605128611</v>
      </c>
      <c r="P230" s="1" t="n">
        <f aca="false">M230-0.00569-0.00478*SIN(RADIANS(125.04-1934.136*G230))</f>
        <v>144.570936267734</v>
      </c>
      <c r="Q230" s="1" t="n">
        <f aca="false">23+(26+((21.448-G230*(46.815+G230*(0.00059-G230*0.001813))))/60)/60</f>
        <v>23.4358286865757</v>
      </c>
      <c r="R230" s="1" t="n">
        <f aca="false">Q230+0.00256*COS(RADIANS(125.04-1934.136*G230))</f>
        <v>23.4380472049429</v>
      </c>
      <c r="S230" s="1" t="n">
        <f aca="false">DEGREES(ATAN2(COS(RADIANS(P230)),COS(RADIANS(R230))*SIN(RADIANS(P230))))</f>
        <v>146.866414235997</v>
      </c>
      <c r="T230" s="1" t="n">
        <f aca="false">DEGREES(ASIN(SIN(RADIANS(R230))*SIN(RADIANS(P230))))</f>
        <v>13.3310865368102</v>
      </c>
      <c r="U230" s="1" t="n">
        <f aca="false">TAN(RADIANS(R230/2))*TAN(RADIANS(R230/2))</f>
        <v>0.0430298318533363</v>
      </c>
      <c r="V230" s="1" t="n">
        <f aca="false">4*DEGREES(U230*SIN(2*RADIANS(I230))-2*K230*SIN(RADIANS(J230))+4*K230*U230*SIN(RADIANS(J230))*COS(2*RADIANS(I230))-0.5*U230*U230*SIN(4*RADIANS(I230))-1.25*K230*K230*SIN(2*RADIANS(J230)))</f>
        <v>-4.09567735274316</v>
      </c>
      <c r="W230" s="1" t="n">
        <f aca="false">DEGREES(ACOS(COS(RADIANS(90.833))/(COS(RADIANS($B$2))*COS(RADIANS(T230)))-TAN(RADIANS($B$2))*TAN(RADIANS(T230))))</f>
        <v>108.894531303055</v>
      </c>
      <c r="X230" s="6" t="n">
        <f aca="false">(720-4*$B$3-V230+$B$4*60)/1440</f>
        <v>0.548074164828294</v>
      </c>
      <c r="Y230" s="6" t="n">
        <f aca="false">(X230*1440-W230*4)/1440</f>
        <v>0.245589355653142</v>
      </c>
      <c r="Z230" s="6" t="n">
        <f aca="false">(X230*1440+W230*4)/1440</f>
        <v>0.850558974003446</v>
      </c>
      <c r="AA230" s="1" t="n">
        <f aca="false">8*W230</f>
        <v>871.156250424439</v>
      </c>
      <c r="AB230" s="1" t="n">
        <f aca="false">MOD(E230*1440+V230+4*$B$3-60*$B$4,1440)</f>
        <v>650.773202647257</v>
      </c>
      <c r="AC230" s="1" t="n">
        <f aca="false">IF(AB230/4&lt;0,AB230/4+180,AB230/4-180)</f>
        <v>-17.3066993381858</v>
      </c>
      <c r="AD230" s="1" t="n">
        <f aca="false">DEGREES(ACOS(SIN(RADIANS($B$2))*SIN(RADIANS(T230))+COS(RADIANS($B$2))*COS(RADIANS(T230))*COS(RADIANS(AC230))))</f>
        <v>40.7976149539986</v>
      </c>
      <c r="AE230" s="1" t="n">
        <f aca="false">90-AD230</f>
        <v>49.2023850460014</v>
      </c>
      <c r="AF230" s="1" t="n">
        <f aca="false">IF(AE230&gt;85,0,IF(AE230&gt;5,58.1/TAN(RADIANS(AE230))-0.07/POWER(TAN(RADIANS(AE230)),3)+0.000086/POWER(TAN(RADIANS(AE230)),5),IF(AE230&gt;-0.575,1735+AE230*(-518.2+AE230*(103.4+AE230*(-12.79+AE230*0.711))),-20.772/TAN(RADIANS(AE230)))))/3600</f>
        <v>0.0139170521538027</v>
      </c>
      <c r="AG230" s="1" t="n">
        <f aca="false">AE230+AF230</f>
        <v>49.2163020981552</v>
      </c>
      <c r="AH230" s="1" t="n">
        <f aca="false">IF(AC230&gt;0,MOD(DEGREES(ACOS(((SIN(RADIANS($B$2))*COS(RADIANS(AD230)))-SIN(RADIANS(T230)))/(COS(RADIANS($B$2))*SIN(RADIANS(AD230)))))+180,360),MOD(540-DEGREES(ACOS(((SIN(RADIANS($B$2))*COS(RADIANS(AD230)))-SIN(RADIANS(T230)))/(COS(RADIANS($B$2))*SIN(RADIANS(AD230))))),360))</f>
        <v>153.702687193208</v>
      </c>
    </row>
    <row r="231" customFormat="false" ht="15" hidden="false" customHeight="false" outlineLevel="0" collapsed="false">
      <c r="D231" s="5" t="n">
        <f aca="false">D230+1</f>
        <v>46252</v>
      </c>
      <c r="E231" s="6" t="n">
        <f aca="false">$B$5</f>
        <v>0.5</v>
      </c>
      <c r="F231" s="7" t="n">
        <f aca="false">D231+2415018.5+E231-$B$4/24</f>
        <v>2461270.95833333</v>
      </c>
      <c r="G231" s="8" t="n">
        <f aca="false">(F231-2451545)/36525</f>
        <v>0.266282226785311</v>
      </c>
      <c r="I231" s="1" t="n">
        <f aca="false">MOD(280.46646+G231*(36000.76983+G231*0.0003032),360)</f>
        <v>146.831637816611</v>
      </c>
      <c r="J231" s="1" t="n">
        <f aca="false">357.52911+G231*(35999.05029-0.0001537*G231)</f>
        <v>9943.43637247931</v>
      </c>
      <c r="K231" s="1" t="n">
        <f aca="false">0.016708634-G231*(0.000042037+0.0000001267*G231)</f>
        <v>0.016697431310214</v>
      </c>
      <c r="L231" s="1" t="n">
        <f aca="false">SIN(RADIANS(J231))*(1.914602-G231*(0.004817+0.000014*G231))+SIN(RADIANS(2*J231))*(0.019993-0.000101*G231)+SIN(RADIANS(3*J231))*0.000289</f>
        <v>-1.29578337588075</v>
      </c>
      <c r="M231" s="1" t="n">
        <f aca="false">I231+L231</f>
        <v>145.53585444073</v>
      </c>
      <c r="N231" s="1" t="n">
        <f aca="false">J231+L231</f>
        <v>9942.14058910343</v>
      </c>
      <c r="O231" s="1" t="n">
        <f aca="false">(1.000001018*(1-K231*K231))/(1+K231*COS(RADIANS(N231)))</f>
        <v>1.01225510312765</v>
      </c>
      <c r="P231" s="1" t="n">
        <f aca="false">M231-0.00569-0.00478*SIN(RADIANS(125.04-1934.136*G231))</f>
        <v>145.532553432125</v>
      </c>
      <c r="Q231" s="1" t="n">
        <f aca="false">23+(26+((21.448-G231*(46.815+G231*(0.00059-G231*0.001813))))/60)/60</f>
        <v>23.4358283305416</v>
      </c>
      <c r="R231" s="1" t="n">
        <f aca="false">Q231+0.00256*COS(RADIANS(125.04-1934.136*G231))</f>
        <v>23.4380456673569</v>
      </c>
      <c r="S231" s="1" t="n">
        <f aca="false">DEGREES(ATAN2(COS(RADIANS(P231)),COS(RADIANS(R231))*SIN(RADIANS(P231))))</f>
        <v>147.797002443822</v>
      </c>
      <c r="T231" s="1" t="n">
        <f aca="false">DEGREES(ASIN(SIN(RADIANS(R231))*SIN(RADIANS(P231))))</f>
        <v>13.0091045986627</v>
      </c>
      <c r="U231" s="1" t="n">
        <f aca="false">TAN(RADIANS(R231/2))*TAN(RADIANS(R231/2))</f>
        <v>0.0430298260470516</v>
      </c>
      <c r="V231" s="1" t="n">
        <f aca="false">4*DEGREES(U231*SIN(2*RADIANS(I231))-2*K231*SIN(RADIANS(J231))+4*K231*U231*SIN(RADIANS(J231))*COS(2*RADIANS(I231))-0.5*U231*U231*SIN(4*RADIANS(I231))-1.25*K231*K231*SIN(2*RADIANS(J231)))</f>
        <v>-3.87587463420539</v>
      </c>
      <c r="W231" s="1" t="n">
        <f aca="false">DEGREES(ACOS(COS(RADIANS(90.833))/(COS(RADIANS($B$2))*COS(RADIANS(T231)))-TAN(RADIANS($B$2))*TAN(RADIANS(T231))))</f>
        <v>108.439184144676</v>
      </c>
      <c r="X231" s="6" t="n">
        <f aca="false">(720-4*$B$3-V231+$B$4*60)/1440</f>
        <v>0.547921524051532</v>
      </c>
      <c r="Y231" s="6" t="n">
        <f aca="false">(X231*1440-W231*4)/1440</f>
        <v>0.246701568094099</v>
      </c>
      <c r="Z231" s="6" t="n">
        <f aca="false">(X231*1440+W231*4)/1440</f>
        <v>0.849141480008964</v>
      </c>
      <c r="AA231" s="1" t="n">
        <f aca="false">8*W231</f>
        <v>867.513473157406</v>
      </c>
      <c r="AB231" s="1" t="n">
        <f aca="false">MOD(E231*1440+V231+4*$B$3-60*$B$4,1440)</f>
        <v>650.993005365795</v>
      </c>
      <c r="AC231" s="1" t="n">
        <f aca="false">IF(AB231/4&lt;0,AB231/4+180,AB231/4-180)</f>
        <v>-17.2517486585514</v>
      </c>
      <c r="AD231" s="1" t="n">
        <f aca="false">DEGREES(ACOS(SIN(RADIANS($B$2))*SIN(RADIANS(T231))+COS(RADIANS($B$2))*COS(RADIANS(T231))*COS(RADIANS(AC231))))</f>
        <v>41.0915741483646</v>
      </c>
      <c r="AE231" s="1" t="n">
        <f aca="false">90-AD231</f>
        <v>48.9084258516354</v>
      </c>
      <c r="AF231" s="1" t="n">
        <f aca="false">IF(AE231&gt;85,0,IF(AE231&gt;5,58.1/TAN(RADIANS(AE231))-0.07/POWER(TAN(RADIANS(AE231)),3)+0.000086/POWER(TAN(RADIANS(AE231)),5),IF(AE231&gt;-0.575,1735+AE231*(-518.2+AE231*(103.4+AE231*(-12.79+AE231*0.711))),-20.772/TAN(RADIANS(AE231)))))/3600</f>
        <v>0.0140617861693015</v>
      </c>
      <c r="AG231" s="1" t="n">
        <f aca="false">AE231+AF231</f>
        <v>48.9224876378047</v>
      </c>
      <c r="AH231" s="1" t="n">
        <f aca="false">IF(AC231&gt;0,MOD(DEGREES(ACOS(((SIN(RADIANS($B$2))*COS(RADIANS(AD231)))-SIN(RADIANS(T231)))/(COS(RADIANS($B$2))*SIN(RADIANS(AD231)))))+180,360),MOD(540-DEGREES(ACOS(((SIN(RADIANS($B$2))*COS(RADIANS(AD231)))-SIN(RADIANS(T231)))/(COS(RADIANS($B$2))*SIN(RADIANS(AD231))))),360))</f>
        <v>153.919154071108</v>
      </c>
    </row>
    <row r="232" customFormat="false" ht="15" hidden="false" customHeight="false" outlineLevel="0" collapsed="false">
      <c r="D232" s="5" t="n">
        <f aca="false">D231+1</f>
        <v>46253</v>
      </c>
      <c r="E232" s="6" t="n">
        <f aca="false">$B$5</f>
        <v>0.5</v>
      </c>
      <c r="F232" s="7" t="n">
        <f aca="false">D232+2415018.5+E232-$B$4/24</f>
        <v>2461271.95833333</v>
      </c>
      <c r="G232" s="8" t="n">
        <f aca="false">(F232-2451545)/36525</f>
        <v>0.266309605293182</v>
      </c>
      <c r="I232" s="1" t="n">
        <f aca="false">MOD(280.46646+G232*(36000.76983+G232*0.0003032),360)</f>
        <v>147.817285181198</v>
      </c>
      <c r="J232" s="1" t="n">
        <f aca="false">357.52911+G232*(35999.05029-0.0001537*G232)</f>
        <v>9944.4219727588</v>
      </c>
      <c r="K232" s="1" t="n">
        <f aca="false">0.016708634-G232*(0.000042037+0.0000001267*G232)</f>
        <v>0.0166974301574562</v>
      </c>
      <c r="L232" s="1" t="n">
        <f aca="false">SIN(RADIANS(J232))*(1.914602-G232*(0.004817+0.000014*G232))+SIN(RADIANS(2*J232))*(0.019993-0.000101*G232)+SIN(RADIANS(3*J232))*0.000289</f>
        <v>-1.31945115154797</v>
      </c>
      <c r="M232" s="1" t="n">
        <f aca="false">I232+L232</f>
        <v>146.49783402965</v>
      </c>
      <c r="N232" s="1" t="n">
        <f aca="false">J232+L232</f>
        <v>9943.10252160725</v>
      </c>
      <c r="O232" s="1" t="n">
        <f aca="false">(1.000001018*(1-K232*K232))/(1+K232*COS(RADIANS(N232)))</f>
        <v>1.01206057956107</v>
      </c>
      <c r="P232" s="1" t="n">
        <f aca="false">M232-0.00569-0.00478*SIN(RADIANS(125.04-1934.136*G232))</f>
        <v>146.494536846454</v>
      </c>
      <c r="Q232" s="1" t="n">
        <f aca="false">23+(26+((21.448-G232*(46.815+G232*(0.00059-G232*0.001813))))/60)/60</f>
        <v>23.4358279745075</v>
      </c>
      <c r="R232" s="1" t="n">
        <f aca="false">Q232+0.00256*COS(RADIANS(125.04-1934.136*G232))</f>
        <v>23.4380441278768</v>
      </c>
      <c r="S232" s="1" t="n">
        <f aca="false">DEGREES(ATAN2(COS(RADIANS(P232)),COS(RADIANS(R232))*SIN(RADIANS(P232))))</f>
        <v>148.725518121237</v>
      </c>
      <c r="T232" s="1" t="n">
        <f aca="false">DEGREES(ASIN(SIN(RADIANS(R232))*SIN(RADIANS(P232))))</f>
        <v>12.6836918521602</v>
      </c>
      <c r="U232" s="1" t="n">
        <f aca="false">TAN(RADIANS(R232/2))*TAN(RADIANS(R232/2))</f>
        <v>0.043029820233615</v>
      </c>
      <c r="V232" s="1" t="n">
        <f aca="false">4*DEGREES(U232*SIN(2*RADIANS(I232))-2*K232*SIN(RADIANS(J232))+4*K232*U232*SIN(RADIANS(J232))*COS(2*RADIANS(I232))-0.5*U232*U232*SIN(4*RADIANS(I232))-1.25*K232*K232*SIN(2*RADIANS(J232)))</f>
        <v>-3.64783136015543</v>
      </c>
      <c r="W232" s="1" t="n">
        <f aca="false">DEGREES(ACOS(COS(RADIANS(90.833))/(COS(RADIANS($B$2))*COS(RADIANS(T232)))-TAN(RADIANS($B$2))*TAN(RADIANS(T232))))</f>
        <v>107.981449085418</v>
      </c>
      <c r="X232" s="6" t="n">
        <f aca="false">(720-4*$B$3-V232+$B$4*60)/1440</f>
        <v>0.547763160666775</v>
      </c>
      <c r="Y232" s="6" t="n">
        <f aca="false">(X232*1440-W232*4)/1440</f>
        <v>0.247814690985059</v>
      </c>
      <c r="Z232" s="6" t="n">
        <f aca="false">(X232*1440+W232*4)/1440</f>
        <v>0.84771163034849</v>
      </c>
      <c r="AA232" s="1" t="n">
        <f aca="false">8*W232</f>
        <v>863.851592683341</v>
      </c>
      <c r="AB232" s="1" t="n">
        <f aca="false">MOD(E232*1440+V232+4*$B$3-60*$B$4,1440)</f>
        <v>651.221048639845</v>
      </c>
      <c r="AC232" s="1" t="n">
        <f aca="false">IF(AB232/4&lt;0,AB232/4+180,AB232/4-180)</f>
        <v>-17.1947378400389</v>
      </c>
      <c r="AD232" s="1" t="n">
        <f aca="false">DEGREES(ACOS(SIN(RADIANS($B$2))*SIN(RADIANS(T232))+COS(RADIANS($B$2))*COS(RADIANS(T232))*COS(RADIANS(AC232))))</f>
        <v>41.3886229592252</v>
      </c>
      <c r="AE232" s="1" t="n">
        <f aca="false">90-AD232</f>
        <v>48.6113770407748</v>
      </c>
      <c r="AF232" s="1" t="n">
        <f aca="false">IF(AE232&gt;85,0,IF(AE232&gt;5,58.1/TAN(RADIANS(AE232))-0.07/POWER(TAN(RADIANS(AE232)),3)+0.000086/POWER(TAN(RADIANS(AE232)),5),IF(AE232&gt;-0.575,1735+AE232*(-518.2+AE232*(103.4+AE232*(-12.79+AE232*0.711))),-20.772/TAN(RADIANS(AE232)))))/3600</f>
        <v>0.014209354629564</v>
      </c>
      <c r="AG232" s="1" t="n">
        <f aca="false">AE232+AF232</f>
        <v>48.6255863954044</v>
      </c>
      <c r="AH232" s="1" t="n">
        <f aca="false">IF(AC232&gt;0,MOD(DEGREES(ACOS(((SIN(RADIANS($B$2))*COS(RADIANS(AD232)))-SIN(RADIANS(T232)))/(COS(RADIANS($B$2))*SIN(RADIANS(AD232)))))+180,360),MOD(540-DEGREES(ACOS(((SIN(RADIANS($B$2))*COS(RADIANS(AD232)))-SIN(RADIANS(T232)))/(COS(RADIANS($B$2))*SIN(RADIANS(AD232))))),360))</f>
        <v>154.137644141678</v>
      </c>
    </row>
    <row r="233" customFormat="false" ht="15" hidden="false" customHeight="false" outlineLevel="0" collapsed="false">
      <c r="D233" s="5" t="n">
        <f aca="false">D232+1</f>
        <v>46254</v>
      </c>
      <c r="E233" s="6" t="n">
        <f aca="false">$B$5</f>
        <v>0.5</v>
      </c>
      <c r="F233" s="7" t="n">
        <f aca="false">D233+2415018.5+E233-$B$4/24</f>
        <v>2461272.95833333</v>
      </c>
      <c r="G233" s="8" t="n">
        <f aca="false">(F233-2451545)/36525</f>
        <v>0.266336983801054</v>
      </c>
      <c r="I233" s="1" t="n">
        <f aca="false">MOD(280.46646+G233*(36000.76983+G233*0.0003032),360)</f>
        <v>148.802932545783</v>
      </c>
      <c r="J233" s="1" t="n">
        <f aca="false">357.52911+G233*(35999.05029-0.0001537*G233)</f>
        <v>9945.40757303828</v>
      </c>
      <c r="K233" s="1" t="n">
        <f aca="false">0.016708634-G233*(0.000042037+0.0000001267*G233)</f>
        <v>0.0166974290046982</v>
      </c>
      <c r="L233" s="1" t="n">
        <f aca="false">SIN(RADIANS(J233))*(1.914602-G233*(0.004817+0.000014*G233))+SIN(RADIANS(2*J233))*(0.019993-0.000101*G233)+SIN(RADIANS(3*J233))*0.000289</f>
        <v>-1.34274571828021</v>
      </c>
      <c r="M233" s="1" t="n">
        <f aca="false">I233+L233</f>
        <v>147.460186827503</v>
      </c>
      <c r="N233" s="1" t="n">
        <f aca="false">J233+L233</f>
        <v>9944.06482732</v>
      </c>
      <c r="O233" s="1" t="n">
        <f aca="false">(1.000001018*(1-K233*K233))/(1+K233*COS(RADIANS(N233)))</f>
        <v>1.01186253405193</v>
      </c>
      <c r="P233" s="1" t="n">
        <f aca="false">M233-0.00569-0.00478*SIN(RADIANS(125.04-1934.136*G233))</f>
        <v>147.456893467671</v>
      </c>
      <c r="Q233" s="1" t="n">
        <f aca="false">23+(26+((21.448-G233*(46.815+G233*(0.00059-G233*0.001813))))/60)/60</f>
        <v>23.4358276184733</v>
      </c>
      <c r="R233" s="1" t="n">
        <f aca="false">Q233+0.00256*COS(RADIANS(125.04-1934.136*G233))</f>
        <v>23.4380425865038</v>
      </c>
      <c r="S233" s="1" t="n">
        <f aca="false">DEGREES(ATAN2(COS(RADIANS(P233)),COS(RADIANS(R233))*SIN(RADIANS(P233))))</f>
        <v>149.652010341609</v>
      </c>
      <c r="T233" s="1" t="n">
        <f aca="false">DEGREES(ASIN(SIN(RADIANS(R233))*SIN(RADIANS(P233))))</f>
        <v>12.3549360926096</v>
      </c>
      <c r="U233" s="1" t="n">
        <f aca="false">TAN(RADIANS(R233/2))*TAN(RADIANS(R233/2))</f>
        <v>0.0430298144130306</v>
      </c>
      <c r="V233" s="1" t="n">
        <f aca="false">4*DEGREES(U233*SIN(2*RADIANS(I233))-2*K233*SIN(RADIANS(J233))+4*K233*U233*SIN(RADIANS(J233))*COS(2*RADIANS(I233))-0.5*U233*U233*SIN(4*RADIANS(I233))-1.25*K233*K233*SIN(2*RADIANS(J233)))</f>
        <v>-3.41174532823338</v>
      </c>
      <c r="W233" s="1" t="n">
        <f aca="false">DEGREES(ACOS(COS(RADIANS(90.833))/(COS(RADIANS($B$2))*COS(RADIANS(T233)))-TAN(RADIANS($B$2))*TAN(RADIANS(T233))))</f>
        <v>107.521442946628</v>
      </c>
      <c r="X233" s="6" t="n">
        <f aca="false">(720-4*$B$3-V233+$B$4*60)/1440</f>
        <v>0.547599212033495</v>
      </c>
      <c r="Y233" s="6" t="n">
        <f aca="false">(X233*1440-W233*4)/1440</f>
        <v>0.24892853718175</v>
      </c>
      <c r="Z233" s="6" t="n">
        <f aca="false">(X233*1440+W233*4)/1440</f>
        <v>0.846269886885241</v>
      </c>
      <c r="AA233" s="1" t="n">
        <f aca="false">8*W233</f>
        <v>860.171543573027</v>
      </c>
      <c r="AB233" s="1" t="n">
        <f aca="false">MOD(E233*1440+V233+4*$B$3-60*$B$4,1440)</f>
        <v>651.457134671767</v>
      </c>
      <c r="AC233" s="1" t="n">
        <f aca="false">IF(AB233/4&lt;0,AB233/4+180,AB233/4-180)</f>
        <v>-17.1357163320583</v>
      </c>
      <c r="AD233" s="1" t="n">
        <f aca="false">DEGREES(ACOS(SIN(RADIANS($B$2))*SIN(RADIANS(T233))+COS(RADIANS($B$2))*COS(RADIANS(T233))*COS(RADIANS(AC233))))</f>
        <v>41.6887041714385</v>
      </c>
      <c r="AE233" s="1" t="n">
        <f aca="false">90-AD233</f>
        <v>48.3112958285615</v>
      </c>
      <c r="AF233" s="1" t="n">
        <f aca="false">IF(AE233&gt;85,0,IF(AE233&gt;5,58.1/TAN(RADIANS(AE233))-0.07/POWER(TAN(RADIANS(AE233)),3)+0.000086/POWER(TAN(RADIANS(AE233)),5),IF(AE233&gt;-0.575,1735+AE233*(-518.2+AE233*(103.4+AE233*(-12.79+AE233*0.711))),-20.772/TAN(RADIANS(AE233)))))/3600</f>
        <v>0.0143597962207927</v>
      </c>
      <c r="AG233" s="1" t="n">
        <f aca="false">AE233+AF233</f>
        <v>48.3256556247823</v>
      </c>
      <c r="AH233" s="1" t="n">
        <f aca="false">IF(AC233&gt;0,MOD(DEGREES(ACOS(((SIN(RADIANS($B$2))*COS(RADIANS(AD233)))-SIN(RADIANS(T233)))/(COS(RADIANS($B$2))*SIN(RADIANS(AD233)))))+180,360),MOD(540-DEGREES(ACOS(((SIN(RADIANS($B$2))*COS(RADIANS(AD233)))-SIN(RADIANS(T233)))/(COS(RADIANS($B$2))*SIN(RADIANS(AD233))))),360))</f>
        <v>154.357998021495</v>
      </c>
    </row>
    <row r="234" customFormat="false" ht="15" hidden="false" customHeight="false" outlineLevel="0" collapsed="false">
      <c r="D234" s="5" t="n">
        <f aca="false">D233+1</f>
        <v>46255</v>
      </c>
      <c r="E234" s="6" t="n">
        <f aca="false">$B$5</f>
        <v>0.5</v>
      </c>
      <c r="F234" s="7" t="n">
        <f aca="false">D234+2415018.5+E234-$B$4/24</f>
        <v>2461273.95833333</v>
      </c>
      <c r="G234" s="8" t="n">
        <f aca="false">(F234-2451545)/36525</f>
        <v>0.266364362308925</v>
      </c>
      <c r="I234" s="1" t="n">
        <f aca="false">MOD(280.46646+G234*(36000.76983+G234*0.0003032),360)</f>
        <v>149.78857991037</v>
      </c>
      <c r="J234" s="1" t="n">
        <f aca="false">357.52911+G234*(35999.05029-0.0001537*G234)</f>
        <v>9946.39317331776</v>
      </c>
      <c r="K234" s="1" t="n">
        <f aca="false">0.016708634-G234*(0.000042037+0.0000001267*G234)</f>
        <v>0.01669742785194</v>
      </c>
      <c r="L234" s="1" t="n">
        <f aca="false">SIN(RADIANS(J234))*(1.914602-G234*(0.004817+0.000014*G234))+SIN(RADIANS(2*J234))*(0.019993-0.000101*G234)+SIN(RADIANS(3*J234))*0.000289</f>
        <v>-1.36566020990829</v>
      </c>
      <c r="M234" s="1" t="n">
        <f aca="false">I234+L234</f>
        <v>148.422919700461</v>
      </c>
      <c r="N234" s="1" t="n">
        <f aca="false">J234+L234</f>
        <v>9945.02751310785</v>
      </c>
      <c r="O234" s="1" t="n">
        <f aca="false">(1.000001018*(1-K234*K234))/(1+K234*COS(RADIANS(N234)))</f>
        <v>1.01166102109803</v>
      </c>
      <c r="P234" s="1" t="n">
        <f aca="false">M234-0.00569-0.00478*SIN(RADIANS(125.04-1934.136*G234))</f>
        <v>148.419630161948</v>
      </c>
      <c r="Q234" s="1" t="n">
        <f aca="false">23+(26+((21.448-G234*(46.815+G234*(0.00059-G234*0.001813))))/60)/60</f>
        <v>23.4358272624392</v>
      </c>
      <c r="R234" s="1" t="n">
        <f aca="false">Q234+0.00256*COS(RADIANS(125.04-1934.136*G234))</f>
        <v>23.4380410432388</v>
      </c>
      <c r="S234" s="1" t="n">
        <f aca="false">DEGREES(ATAN2(COS(RADIANS(P234)),COS(RADIANS(R234))*SIN(RADIANS(P234))))</f>
        <v>150.576530199292</v>
      </c>
      <c r="T234" s="1" t="n">
        <f aca="false">DEGREES(ASIN(SIN(RADIANS(R234))*SIN(RADIANS(P234))))</f>
        <v>12.0229252930682</v>
      </c>
      <c r="U234" s="1" t="n">
        <f aca="false">TAN(RADIANS(R234/2))*TAN(RADIANS(R234/2))</f>
        <v>0.043029808585302</v>
      </c>
      <c r="V234" s="1" t="n">
        <f aca="false">4*DEGREES(U234*SIN(2*RADIANS(I234))-2*K234*SIN(RADIANS(J234))+4*K234*U234*SIN(RADIANS(J234))*COS(2*RADIANS(I234))-0.5*U234*U234*SIN(4*RADIANS(I234))-1.25*K234*K234*SIN(2*RADIANS(J234)))</f>
        <v>-3.16782195781528</v>
      </c>
      <c r="W234" s="1" t="n">
        <f aca="false">DEGREES(ACOS(COS(RADIANS(90.833))/(COS(RADIANS($B$2))*COS(RADIANS(T234)))-TAN(RADIANS($B$2))*TAN(RADIANS(T234))))</f>
        <v>107.059278027314</v>
      </c>
      <c r="X234" s="6" t="n">
        <f aca="false">(720-4*$B$3-V234+$B$4*60)/1440</f>
        <v>0.547429820804038</v>
      </c>
      <c r="Y234" s="6" t="n">
        <f aca="false">(X234*1440-W234*4)/1440</f>
        <v>0.250042937394834</v>
      </c>
      <c r="Z234" s="6" t="n">
        <f aca="false">(X234*1440+W234*4)/1440</f>
        <v>0.844816704213243</v>
      </c>
      <c r="AA234" s="1" t="n">
        <f aca="false">8*W234</f>
        <v>856.474224218509</v>
      </c>
      <c r="AB234" s="1" t="n">
        <f aca="false">MOD(E234*1440+V234+4*$B$3-60*$B$4,1440)</f>
        <v>651.701058042185</v>
      </c>
      <c r="AC234" s="1" t="n">
        <f aca="false">IF(AB234/4&lt;0,AB234/4+180,AB234/4-180)</f>
        <v>-17.0747354894538</v>
      </c>
      <c r="AD234" s="1" t="n">
        <f aca="false">DEGREES(ACOS(SIN(RADIANS($B$2))*SIN(RADIANS(T234))+COS(RADIANS($B$2))*COS(RADIANS(T234))*COS(RADIANS(AC234))))</f>
        <v>41.9917602094219</v>
      </c>
      <c r="AE234" s="1" t="n">
        <f aca="false">90-AD234</f>
        <v>48.0082397905781</v>
      </c>
      <c r="AF234" s="1" t="n">
        <f aca="false">IF(AE234&gt;85,0,IF(AE234&gt;5,58.1/TAN(RADIANS(AE234))-0.07/POWER(TAN(RADIANS(AE234)),3)+0.000086/POWER(TAN(RADIANS(AE234)),5),IF(AE234&gt;-0.575,1735+AE234*(-518.2+AE234*(103.4+AE234*(-12.79+AE234*0.711))),-20.772/TAN(RADIANS(AE234)))))/3600</f>
        <v>0.0145131510765288</v>
      </c>
      <c r="AG234" s="1" t="n">
        <f aca="false">AE234+AF234</f>
        <v>48.0227529416546</v>
      </c>
      <c r="AH234" s="1" t="n">
        <f aca="false">IF(AC234&gt;0,MOD(DEGREES(ACOS(((SIN(RADIANS($B$2))*COS(RADIANS(AD234)))-SIN(RADIANS(T234)))/(COS(RADIANS($B$2))*SIN(RADIANS(AD234)))))+180,360),MOD(540-DEGREES(ACOS(((SIN(RADIANS($B$2))*COS(RADIANS(AD234)))-SIN(RADIANS(T234)))/(COS(RADIANS($B$2))*SIN(RADIANS(AD234))))),360))</f>
        <v>154.580057591336</v>
      </c>
    </row>
    <row r="235" customFormat="false" ht="15" hidden="false" customHeight="false" outlineLevel="0" collapsed="false">
      <c r="D235" s="5" t="n">
        <f aca="false">D234+1</f>
        <v>46256</v>
      </c>
      <c r="E235" s="6" t="n">
        <f aca="false">$B$5</f>
        <v>0.5</v>
      </c>
      <c r="F235" s="7" t="n">
        <f aca="false">D235+2415018.5+E235-$B$4/24</f>
        <v>2461274.95833333</v>
      </c>
      <c r="G235" s="8" t="n">
        <f aca="false">(F235-2451545)/36525</f>
        <v>0.266391740816796</v>
      </c>
      <c r="I235" s="1" t="n">
        <f aca="false">MOD(280.46646+G235*(36000.76983+G235*0.0003032),360)</f>
        <v>150.774227274957</v>
      </c>
      <c r="J235" s="1" t="n">
        <f aca="false">357.52911+G235*(35999.05029-0.0001537*G235)</f>
        <v>9947.37877359725</v>
      </c>
      <c r="K235" s="1" t="n">
        <f aca="false">0.016708634-G235*(0.000042037+0.0000001267*G235)</f>
        <v>0.0166974266991816</v>
      </c>
      <c r="L235" s="1" t="n">
        <f aca="false">SIN(RADIANS(J235))*(1.914602-G235*(0.004817+0.000014*G235))+SIN(RADIANS(2*J235))*(0.019993-0.000101*G235)+SIN(RADIANS(3*J235))*0.000289</f>
        <v>-1.38818785301622</v>
      </c>
      <c r="M235" s="1" t="n">
        <f aca="false">I235+L235</f>
        <v>149.38603942194</v>
      </c>
      <c r="N235" s="1" t="n">
        <f aca="false">J235+L235</f>
        <v>9945.99058574423</v>
      </c>
      <c r="O235" s="1" t="n">
        <f aca="false">(1.000001018*(1-K235*K235))/(1+K235*COS(RADIANS(N235)))</f>
        <v>1.01145609621785</v>
      </c>
      <c r="P235" s="1" t="n">
        <f aca="false">M235-0.00569-0.00478*SIN(RADIANS(125.04-1934.136*G235))</f>
        <v>149.382753702695</v>
      </c>
      <c r="Q235" s="1" t="n">
        <f aca="false">23+(26+((21.448-G235*(46.815+G235*(0.00059-G235*0.001813))))/60)/60</f>
        <v>23.4358269064051</v>
      </c>
      <c r="R235" s="1" t="n">
        <f aca="false">Q235+0.00256*COS(RADIANS(125.04-1934.136*G235))</f>
        <v>23.4380394980829</v>
      </c>
      <c r="S235" s="1" t="n">
        <f aca="false">DEGREES(ATAN2(COS(RADIANS(P235)),COS(RADIANS(R235))*SIN(RADIANS(P235))))</f>
        <v>151.499130743387</v>
      </c>
      <c r="T235" s="1" t="n">
        <f aca="false">DEGREES(ASIN(SIN(RADIANS(R235))*SIN(RADIANS(P235))))</f>
        <v>11.6877475905042</v>
      </c>
      <c r="U235" s="1" t="n">
        <f aca="false">TAN(RADIANS(R235/2))*TAN(RADIANS(R235/2))</f>
        <v>0.0430298027504331</v>
      </c>
      <c r="V235" s="1" t="n">
        <f aca="false">4*DEGREES(U235*SIN(2*RADIANS(I235))-2*K235*SIN(RADIANS(J235))+4*K235*U235*SIN(RADIANS(J235))*COS(2*RADIANS(I235))-0.5*U235*U235*SIN(4*RADIANS(I235))-1.25*K235*K235*SIN(2*RADIANS(J235)))</f>
        <v>-2.91627398762237</v>
      </c>
      <c r="W235" s="1" t="n">
        <f aca="false">DEGREES(ACOS(COS(RADIANS(90.833))/(COS(RADIANS($B$2))*COS(RADIANS(T235)))-TAN(RADIANS($B$2))*TAN(RADIANS(T235))))</f>
        <v>106.595062216301</v>
      </c>
      <c r="X235" s="6" t="n">
        <f aca="false">(720-4*$B$3-V235+$B$4*60)/1440</f>
        <v>0.547255134713627</v>
      </c>
      <c r="Y235" s="6" t="n">
        <f aca="false">(X235*1440-W235*4)/1440</f>
        <v>0.251157739668347</v>
      </c>
      <c r="Z235" s="6" t="n">
        <f aca="false">(X235*1440+W235*4)/1440</f>
        <v>0.843352529758906</v>
      </c>
      <c r="AA235" s="1" t="n">
        <f aca="false">8*W235</f>
        <v>852.760497730405</v>
      </c>
      <c r="AB235" s="1" t="n">
        <f aca="false">MOD(E235*1440+V235+4*$B$3-60*$B$4,1440)</f>
        <v>651.952606012378</v>
      </c>
      <c r="AC235" s="1" t="n">
        <f aca="false">IF(AB235/4&lt;0,AB235/4+180,AB235/4-180)</f>
        <v>-17.0118484969056</v>
      </c>
      <c r="AD235" s="1" t="n">
        <f aca="false">DEGREES(ACOS(SIN(RADIANS($B$2))*SIN(RADIANS(T235))+COS(RADIANS($B$2))*COS(RADIANS(T235))*COS(RADIANS(AC235))))</f>
        <v>42.2977330996412</v>
      </c>
      <c r="AE235" s="1" t="n">
        <f aca="false">90-AD235</f>
        <v>47.7022669003588</v>
      </c>
      <c r="AF235" s="1" t="n">
        <f aca="false">IF(AE235&gt;85,0,IF(AE235&gt;5,58.1/TAN(RADIANS(AE235))-0.07/POWER(TAN(RADIANS(AE235)),3)+0.000086/POWER(TAN(RADIANS(AE235)),5),IF(AE235&gt;-0.575,1735+AE235*(-518.2+AE235*(103.4+AE235*(-12.79+AE235*0.711))),-20.772/TAN(RADIANS(AE235)))))/3600</f>
        <v>0.0146694607976069</v>
      </c>
      <c r="AG235" s="1" t="n">
        <f aca="false">AE235+AF235</f>
        <v>47.7169363611564</v>
      </c>
      <c r="AH235" s="1" t="n">
        <f aca="false">IF(AC235&gt;0,MOD(DEGREES(ACOS(((SIN(RADIANS($B$2))*COS(RADIANS(AD235)))-SIN(RADIANS(T235)))/(COS(RADIANS($B$2))*SIN(RADIANS(AD235)))))+180,360),MOD(540-DEGREES(ACOS(((SIN(RADIANS($B$2))*COS(RADIANS(AD235)))-SIN(RADIANS(T235)))/(COS(RADIANS($B$2))*SIN(RADIANS(AD235))))),360))</f>
        <v>154.803666123274</v>
      </c>
    </row>
    <row r="236" customFormat="false" ht="15" hidden="false" customHeight="false" outlineLevel="0" collapsed="false">
      <c r="D236" s="5" t="n">
        <f aca="false">D235+1</f>
        <v>46257</v>
      </c>
      <c r="E236" s="6" t="n">
        <f aca="false">$B$5</f>
        <v>0.5</v>
      </c>
      <c r="F236" s="7" t="n">
        <f aca="false">D236+2415018.5+E236-$B$4/24</f>
        <v>2461275.95833333</v>
      </c>
      <c r="G236" s="8" t="n">
        <f aca="false">(F236-2451545)/36525</f>
        <v>0.266419119324668</v>
      </c>
      <c r="I236" s="1" t="n">
        <f aca="false">MOD(280.46646+G236*(36000.76983+G236*0.0003032),360)</f>
        <v>151.759874639545</v>
      </c>
      <c r="J236" s="1" t="n">
        <f aca="false">357.52911+G236*(35999.05029-0.0001537*G236)</f>
        <v>9948.36437387673</v>
      </c>
      <c r="K236" s="1" t="n">
        <f aca="false">0.016708634-G236*(0.000042037+0.0000001267*G236)</f>
        <v>0.016697425546423</v>
      </c>
      <c r="L236" s="1" t="n">
        <f aca="false">SIN(RADIANS(J236))*(1.914602-G236*(0.004817+0.000014*G236))+SIN(RADIANS(2*J236))*(0.019993-0.000101*G236)+SIN(RADIANS(3*J236))*0.000289</f>
        <v>-1.4103219688983</v>
      </c>
      <c r="M236" s="1" t="n">
        <f aca="false">I236+L236</f>
        <v>150.349552670647</v>
      </c>
      <c r="N236" s="1" t="n">
        <f aca="false">J236+L236</f>
        <v>9946.95405190783</v>
      </c>
      <c r="O236" s="1" t="n">
        <f aca="false">(1.000001018*(1-K236*K236))/(1+K236*COS(RADIANS(N236)))</f>
        <v>1.01124781593881</v>
      </c>
      <c r="P236" s="1" t="n">
        <f aca="false">M236-0.00569-0.00478*SIN(RADIANS(125.04-1934.136*G236))</f>
        <v>150.346270768615</v>
      </c>
      <c r="Q236" s="1" t="n">
        <f aca="false">23+(26+((21.448-G236*(46.815+G236*(0.00059-G236*0.001813))))/60)/60</f>
        <v>23.4358265503709</v>
      </c>
      <c r="R236" s="1" t="n">
        <f aca="false">Q236+0.00256*COS(RADIANS(125.04-1934.136*G236))</f>
        <v>23.4380379510369</v>
      </c>
      <c r="S236" s="1" t="n">
        <f aca="false">DEGREES(ATAN2(COS(RADIANS(P236)),COS(RADIANS(R236))*SIN(RADIANS(P236))))</f>
        <v>152.419866912007</v>
      </c>
      <c r="T236" s="1" t="n">
        <f aca="false">DEGREES(ASIN(SIN(RADIANS(R236))*SIN(RADIANS(P236))))</f>
        <v>11.349491273669</v>
      </c>
      <c r="U236" s="1" t="n">
        <f aca="false">TAN(RADIANS(R236/2))*TAN(RADIANS(R236/2))</f>
        <v>0.0430297969084278</v>
      </c>
      <c r="V236" s="1" t="n">
        <f aca="false">4*DEGREES(U236*SIN(2*RADIANS(I236))-2*K236*SIN(RADIANS(J236))+4*K236*U236*SIN(RADIANS(J236))*COS(2*RADIANS(I236))-0.5*U236*U236*SIN(4*RADIANS(I236))-1.25*K236*K236*SIN(2*RADIANS(J236)))</f>
        <v>-2.65732117913224</v>
      </c>
      <c r="W236" s="1" t="n">
        <f aca="false">DEGREES(ACOS(COS(RADIANS(90.833))/(COS(RADIANS($B$2))*COS(RADIANS(T236)))-TAN(RADIANS($B$2))*TAN(RADIANS(T236))))</f>
        <v>106.128899109184</v>
      </c>
      <c r="X236" s="6" t="n">
        <f aca="false">(720-4*$B$3-V236+$B$4*60)/1440</f>
        <v>0.547075306374397</v>
      </c>
      <c r="Y236" s="6" t="n">
        <f aca="false">(X236*1440-W236*4)/1440</f>
        <v>0.252272808848885</v>
      </c>
      <c r="Z236" s="6" t="n">
        <f aca="false">(X236*1440+W236*4)/1440</f>
        <v>0.84187780389991</v>
      </c>
      <c r="AA236" s="1" t="n">
        <f aca="false">8*W236</f>
        <v>849.031192873475</v>
      </c>
      <c r="AB236" s="1" t="n">
        <f aca="false">MOD(E236*1440+V236+4*$B$3-60*$B$4,1440)</f>
        <v>652.211558820868</v>
      </c>
      <c r="AC236" s="1" t="n">
        <f aca="false">IF(AB236/4&lt;0,AB236/4+180,AB236/4-180)</f>
        <v>-16.9471102947831</v>
      </c>
      <c r="AD236" s="1" t="n">
        <f aca="false">DEGREES(ACOS(SIN(RADIANS($B$2))*SIN(RADIANS(T236))+COS(RADIANS($B$2))*COS(RADIANS(T236))*COS(RADIANS(AC236))))</f>
        <v>42.6065644341146</v>
      </c>
      <c r="AE236" s="1" t="n">
        <f aca="false">90-AD236</f>
        <v>47.3934355658854</v>
      </c>
      <c r="AF236" s="1" t="n">
        <f aca="false">IF(AE236&gt;85,0,IF(AE236&gt;5,58.1/TAN(RADIANS(AE236))-0.07/POWER(TAN(RADIANS(AE236)),3)+0.000086/POWER(TAN(RADIANS(AE236)),5),IF(AE236&gt;-0.575,1735+AE236*(-518.2+AE236*(103.4+AE236*(-12.79+AE236*0.711))),-20.772/TAN(RADIANS(AE236)))))/3600</f>
        <v>0.0148287684727522</v>
      </c>
      <c r="AG236" s="1" t="n">
        <f aca="false">AE236+AF236</f>
        <v>47.4082643343582</v>
      </c>
      <c r="AH236" s="1" t="n">
        <f aca="false">IF(AC236&gt;0,MOD(DEGREES(ACOS(((SIN(RADIANS($B$2))*COS(RADIANS(AD236)))-SIN(RADIANS(T236)))/(COS(RADIANS($B$2))*SIN(RADIANS(AD236)))))+180,360),MOD(540-DEGREES(ACOS(((SIN(RADIANS($B$2))*COS(RADIANS(AD236)))-SIN(RADIANS(T236)))/(COS(RADIANS($B$2))*SIN(RADIANS(AD236))))),360))</f>
        <v>155.028668397835</v>
      </c>
    </row>
    <row r="237" customFormat="false" ht="15" hidden="false" customHeight="false" outlineLevel="0" collapsed="false">
      <c r="D237" s="5" t="n">
        <f aca="false">D236+1</f>
        <v>46258</v>
      </c>
      <c r="E237" s="6" t="n">
        <f aca="false">$B$5</f>
        <v>0.5</v>
      </c>
      <c r="F237" s="7" t="n">
        <f aca="false">D237+2415018.5+E237-$B$4/24</f>
        <v>2461276.95833333</v>
      </c>
      <c r="G237" s="8" t="n">
        <f aca="false">(F237-2451545)/36525</f>
        <v>0.266446497832539</v>
      </c>
      <c r="I237" s="1" t="n">
        <f aca="false">MOD(280.46646+G237*(36000.76983+G237*0.0003032),360)</f>
        <v>152.745522004132</v>
      </c>
      <c r="J237" s="1" t="n">
        <f aca="false">357.52911+G237*(35999.05029-0.0001537*G237)</f>
        <v>9949.34997415621</v>
      </c>
      <c r="K237" s="1" t="n">
        <f aca="false">0.016708634-G237*(0.000042037+0.0000001267*G237)</f>
        <v>0.0166974243936642</v>
      </c>
      <c r="L237" s="1" t="n">
        <f aca="false">SIN(RADIANS(J237))*(1.914602-G237*(0.004817+0.000014*G237))+SIN(RADIANS(2*J237))*(0.019993-0.000101*G237)+SIN(RADIANS(3*J237))*0.000289</f>
        <v>-1.43205597551005</v>
      </c>
      <c r="M237" s="1" t="n">
        <f aca="false">I237+L237</f>
        <v>151.313466028622</v>
      </c>
      <c r="N237" s="1" t="n">
        <f aca="false">J237+L237</f>
        <v>9947.9179181807</v>
      </c>
      <c r="O237" s="1" t="n">
        <f aca="false">(1.000001018*(1-K237*K237))/(1+K237*COS(RADIANS(N237)))</f>
        <v>1.01103623778517</v>
      </c>
      <c r="P237" s="1" t="n">
        <f aca="false">M237-0.00569-0.00478*SIN(RADIANS(125.04-1934.136*G237))</f>
        <v>151.310187941747</v>
      </c>
      <c r="Q237" s="1" t="n">
        <f aca="false">23+(26+((21.448-G237*(46.815+G237*(0.00059-G237*0.001813))))/60)/60</f>
        <v>23.4358261943368</v>
      </c>
      <c r="R237" s="1" t="n">
        <f aca="false">Q237+0.00256*COS(RADIANS(125.04-1934.136*G237))</f>
        <v>23.4380364021021</v>
      </c>
      <c r="S237" s="1" t="n">
        <f aca="false">DEGREES(ATAN2(COS(RADIANS(P237)),COS(RADIANS(R237))*SIN(RADIANS(P237))))</f>
        <v>153.338795467106</v>
      </c>
      <c r="T237" s="1" t="n">
        <f aca="false">DEGREES(ASIN(SIN(RADIANS(R237))*SIN(RADIANS(P237))))</f>
        <v>11.0082447726539</v>
      </c>
      <c r="U237" s="1" t="n">
        <f aca="false">TAN(RADIANS(R237/2))*TAN(RADIANS(R237/2))</f>
        <v>0.0430297910592899</v>
      </c>
      <c r="V237" s="1" t="n">
        <f aca="false">4*DEGREES(U237*SIN(2*RADIANS(I237))-2*K237*SIN(RADIANS(J237))+4*K237*U237*SIN(RADIANS(J237))*COS(2*RADIANS(I237))-0.5*U237*U237*SIN(4*RADIANS(I237))-1.25*K237*K237*SIN(2*RADIANS(J237)))</f>
        <v>-2.39119002659577</v>
      </c>
      <c r="W237" s="1" t="n">
        <f aca="false">DEGREES(ACOS(COS(RADIANS(90.833))/(COS(RADIANS($B$2))*COS(RADIANS(T237)))-TAN(RADIANS($B$2))*TAN(RADIANS(T237))))</f>
        <v>105.660888129478</v>
      </c>
      <c r="X237" s="6" t="n">
        <f aca="false">(720-4*$B$3-V237+$B$4*60)/1440</f>
        <v>0.546890493074025</v>
      </c>
      <c r="Y237" s="6" t="n">
        <f aca="false">(X237*1440-W237*4)/1440</f>
        <v>0.253388026047698</v>
      </c>
      <c r="Z237" s="6" t="n">
        <f aca="false">(X237*1440+W237*4)/1440</f>
        <v>0.840392960100351</v>
      </c>
      <c r="AA237" s="1" t="n">
        <f aca="false">8*W237</f>
        <v>845.28710503582</v>
      </c>
      <c r="AB237" s="1" t="n">
        <f aca="false">MOD(E237*1440+V237+4*$B$3-60*$B$4,1440)</f>
        <v>652.477689973404</v>
      </c>
      <c r="AC237" s="1" t="n">
        <f aca="false">IF(AB237/4&lt;0,AB237/4+180,AB237/4-180)</f>
        <v>-16.8805775066489</v>
      </c>
      <c r="AD237" s="1" t="n">
        <f aca="false">DEGREES(ACOS(SIN(RADIANS($B$2))*SIN(RADIANS(T237))+COS(RADIANS($B$2))*COS(RADIANS(T237))*COS(RADIANS(AC237))))</f>
        <v>42.9181953349986</v>
      </c>
      <c r="AE237" s="1" t="n">
        <f aca="false">90-AD237</f>
        <v>47.0818046650014</v>
      </c>
      <c r="AF237" s="1" t="n">
        <f aca="false">IF(AE237&gt;85,0,IF(AE237&gt;5,58.1/TAN(RADIANS(AE237))-0.07/POWER(TAN(RADIANS(AE237)),3)+0.000086/POWER(TAN(RADIANS(AE237)),5),IF(AE237&gt;-0.575,1735+AE237*(-518.2+AE237*(103.4+AE237*(-12.79+AE237*0.711))),-20.772/TAN(RADIANS(AE237)))))/3600</f>
        <v>0.0149911186998078</v>
      </c>
      <c r="AG237" s="1" t="n">
        <f aca="false">AE237+AF237</f>
        <v>47.0967957837012</v>
      </c>
      <c r="AH237" s="1" t="n">
        <f aca="false">IF(AC237&gt;0,MOD(DEGREES(ACOS(((SIN(RADIANS($B$2))*COS(RADIANS(AD237)))-SIN(RADIANS(T237)))/(COS(RADIANS($B$2))*SIN(RADIANS(AD237)))))+180,360),MOD(540-DEGREES(ACOS(((SIN(RADIANS($B$2))*COS(RADIANS(AD237)))-SIN(RADIANS(T237)))/(COS(RADIANS($B$2))*SIN(RADIANS(AD237))))),360))</f>
        <v>155.254910811399</v>
      </c>
    </row>
    <row r="238" customFormat="false" ht="15" hidden="false" customHeight="false" outlineLevel="0" collapsed="false">
      <c r="D238" s="5" t="n">
        <f aca="false">D237+1</f>
        <v>46259</v>
      </c>
      <c r="E238" s="6" t="n">
        <f aca="false">$B$5</f>
        <v>0.5</v>
      </c>
      <c r="F238" s="7" t="n">
        <f aca="false">D238+2415018.5+E238-$B$4/24</f>
        <v>2461277.95833333</v>
      </c>
      <c r="G238" s="8" t="n">
        <f aca="false">(F238-2451545)/36525</f>
        <v>0.26647387634041</v>
      </c>
      <c r="I238" s="1" t="n">
        <f aca="false">MOD(280.46646+G238*(36000.76983+G238*0.0003032),360)</f>
        <v>153.731169368721</v>
      </c>
      <c r="J238" s="1" t="n">
        <f aca="false">357.52911+G238*(35999.05029-0.0001537*G238)</f>
        <v>9950.33557443569</v>
      </c>
      <c r="K238" s="1" t="n">
        <f aca="false">0.016708634-G238*(0.000042037+0.0000001267*G238)</f>
        <v>0.0166974232409053</v>
      </c>
      <c r="L238" s="1" t="n">
        <f aca="false">SIN(RADIANS(J238))*(1.914602-G238*(0.004817+0.000014*G238))+SIN(RADIANS(2*J238))*(0.019993-0.000101*G238)+SIN(RADIANS(3*J238))*0.000289</f>
        <v>-1.4533833894131</v>
      </c>
      <c r="M238" s="1" t="n">
        <f aca="false">I238+L238</f>
        <v>152.277785979308</v>
      </c>
      <c r="N238" s="1" t="n">
        <f aca="false">J238+L238</f>
        <v>9948.88219104628</v>
      </c>
      <c r="O238" s="1" t="n">
        <f aca="false">(1.000001018*(1-K238*K238))/(1+K238*COS(RADIANS(N238)))</f>
        <v>1.01082142026571</v>
      </c>
      <c r="P238" s="1" t="n">
        <f aca="false">M238-0.00569-0.00478*SIN(RADIANS(125.04-1934.136*G238))</f>
        <v>152.274511705529</v>
      </c>
      <c r="Q238" s="1" t="n">
        <f aca="false">23+(26+((21.448-G238*(46.815+G238*(0.00059-G238*0.001813))))/60)/60</f>
        <v>23.4358258383027</v>
      </c>
      <c r="R238" s="1" t="n">
        <f aca="false">Q238+0.00256*COS(RADIANS(125.04-1934.136*G238))</f>
        <v>23.4380348512794</v>
      </c>
      <c r="S238" s="1" t="n">
        <f aca="false">DEGREES(ATAN2(COS(RADIANS(P238)),COS(RADIANS(R238))*SIN(RADIANS(P238))))</f>
        <v>154.255974929974</v>
      </c>
      <c r="T238" s="1" t="n">
        <f aca="false">DEGREES(ASIN(SIN(RADIANS(R238))*SIN(RADIANS(P238))))</f>
        <v>10.6640966500751</v>
      </c>
      <c r="U238" s="1" t="n">
        <f aca="false">TAN(RADIANS(R238/2))*TAN(RADIANS(R238/2))</f>
        <v>0.0430297852030232</v>
      </c>
      <c r="V238" s="1" t="n">
        <f aca="false">4*DEGREES(U238*SIN(2*RADIANS(I238))-2*K238*SIN(RADIANS(J238))+4*K238*U238*SIN(RADIANS(J238))*COS(2*RADIANS(I238))-0.5*U238*U238*SIN(4*RADIANS(I238))-1.25*K238*K238*SIN(2*RADIANS(J238)))</f>
        <v>-2.11811347437411</v>
      </c>
      <c r="W238" s="1" t="n">
        <f aca="false">DEGREES(ACOS(COS(RADIANS(90.833))/(COS(RADIANS($B$2))*COS(RADIANS(T238)))-TAN(RADIANS($B$2))*TAN(RADIANS(T238))))</f>
        <v>105.191124653395</v>
      </c>
      <c r="X238" s="6" t="n">
        <f aca="false">(720-4*$B$3-V238+$B$4*60)/1440</f>
        <v>0.546700856579427</v>
      </c>
      <c r="Y238" s="6" t="n">
        <f aca="false">(X238*1440-W238*4)/1440</f>
        <v>0.254503288097775</v>
      </c>
      <c r="Z238" s="6" t="n">
        <f aca="false">(X238*1440+W238*4)/1440</f>
        <v>0.838898425061078</v>
      </c>
      <c r="AA238" s="1" t="n">
        <f aca="false">8*W238</f>
        <v>841.528997227157</v>
      </c>
      <c r="AB238" s="1" t="n">
        <f aca="false">MOD(E238*1440+V238+4*$B$3-60*$B$4,1440)</f>
        <v>652.750766525626</v>
      </c>
      <c r="AC238" s="1" t="n">
        <f aca="false">IF(AB238/4&lt;0,AB238/4+180,AB238/4-180)</f>
        <v>-16.8123083685935</v>
      </c>
      <c r="AD238" s="1" t="n">
        <f aca="false">DEGREES(ACOS(SIN(RADIANS($B$2))*SIN(RADIANS(T238))+COS(RADIANS($B$2))*COS(RADIANS(T238))*COS(RADIANS(AC238))))</f>
        <v>43.2325664203381</v>
      </c>
      <c r="AE238" s="1" t="n">
        <f aca="false">90-AD238</f>
        <v>46.7674335796619</v>
      </c>
      <c r="AF238" s="1" t="n">
        <f aca="false">IF(AE238&gt;85,0,IF(AE238&gt;5,58.1/TAN(RADIANS(AE238))-0.07/POWER(TAN(RADIANS(AE238)),3)+0.000086/POWER(TAN(RADIANS(AE238)),5),IF(AE238&gt;-0.575,1735+AE238*(-518.2+AE238*(103.4+AE238*(-12.79+AE238*0.711))),-20.772/TAN(RADIANS(AE238)))))/3600</f>
        <v>0.0151565576075825</v>
      </c>
      <c r="AG238" s="1" t="n">
        <f aca="false">AE238+AF238</f>
        <v>46.7825901372695</v>
      </c>
      <c r="AH238" s="1" t="n">
        <f aca="false">IF(AC238&gt;0,MOD(DEGREES(ACOS(((SIN(RADIANS($B$2))*COS(RADIANS(AD238)))-SIN(RADIANS(T238)))/(COS(RADIANS($B$2))*SIN(RADIANS(AD238)))))+180,360),MOD(540-DEGREES(ACOS(((SIN(RADIANS($B$2))*COS(RADIANS(AD238)))-SIN(RADIANS(T238)))/(COS(RADIANS($B$2))*SIN(RADIANS(AD238))))),360))</f>
        <v>155.482241474077</v>
      </c>
    </row>
    <row r="239" customFormat="false" ht="15" hidden="false" customHeight="false" outlineLevel="0" collapsed="false">
      <c r="D239" s="5" t="n">
        <f aca="false">D238+1</f>
        <v>46260</v>
      </c>
      <c r="E239" s="6" t="n">
        <f aca="false">$B$5</f>
        <v>0.5</v>
      </c>
      <c r="F239" s="7" t="n">
        <f aca="false">D239+2415018.5+E239-$B$4/24</f>
        <v>2461278.95833333</v>
      </c>
      <c r="G239" s="8" t="n">
        <f aca="false">(F239-2451545)/36525</f>
        <v>0.266501254848282</v>
      </c>
      <c r="I239" s="1" t="n">
        <f aca="false">MOD(280.46646+G239*(36000.76983+G239*0.0003032),360)</f>
        <v>154.716816733309</v>
      </c>
      <c r="J239" s="1" t="n">
        <f aca="false">357.52911+G239*(35999.05029-0.0001537*G239)</f>
        <v>9951.32117471518</v>
      </c>
      <c r="K239" s="1" t="n">
        <f aca="false">0.016708634-G239*(0.000042037+0.0000001267*G239)</f>
        <v>0.0166974220881461</v>
      </c>
      <c r="L239" s="1" t="n">
        <f aca="false">SIN(RADIANS(J239))*(1.914602-G239*(0.004817+0.000014*G239))+SIN(RADIANS(2*J239))*(0.019993-0.000101*G239)+SIN(RADIANS(3*J239))*0.000289</f>
        <v>-1.47429782771105</v>
      </c>
      <c r="M239" s="1" t="n">
        <f aca="false">I239+L239</f>
        <v>153.242518905598</v>
      </c>
      <c r="N239" s="1" t="n">
        <f aca="false">J239+L239</f>
        <v>9949.84687688747</v>
      </c>
      <c r="O239" s="1" t="n">
        <f aca="false">(1.000001018*(1-K239*K239))/(1+K239*COS(RADIANS(N239)))</f>
        <v>1.01060342286108</v>
      </c>
      <c r="P239" s="1" t="n">
        <f aca="false">M239-0.00569-0.00478*SIN(RADIANS(125.04-1934.136*G239))</f>
        <v>153.239248442853</v>
      </c>
      <c r="Q239" s="1" t="n">
        <f aca="false">23+(26+((21.448-G239*(46.815+G239*(0.00059-G239*0.001813))))/60)/60</f>
        <v>23.4358254822685</v>
      </c>
      <c r="R239" s="1" t="n">
        <f aca="false">Q239+0.00256*COS(RADIANS(125.04-1934.136*G239))</f>
        <v>23.4380332985697</v>
      </c>
      <c r="S239" s="1" t="n">
        <f aca="false">DEGREES(ATAN2(COS(RADIANS(P239)),COS(RADIANS(R239))*SIN(RADIANS(P239))))</f>
        <v>155.171465517449</v>
      </c>
      <c r="T239" s="1" t="n">
        <f aca="false">DEGREES(ASIN(SIN(RADIANS(R239))*SIN(RADIANS(P239))))</f>
        <v>10.3171355938567</v>
      </c>
      <c r="U239" s="1" t="n">
        <f aca="false">TAN(RADIANS(R239/2))*TAN(RADIANS(R239/2))</f>
        <v>0.0430297793396317</v>
      </c>
      <c r="V239" s="1" t="n">
        <f aca="false">4*DEGREES(U239*SIN(2*RADIANS(I239))-2*K239*SIN(RADIANS(J239))+4*K239*U239*SIN(RADIANS(J239))*COS(2*RADIANS(I239))-0.5*U239*U239*SIN(4*RADIANS(I239))-1.25*K239*K239*SIN(2*RADIANS(J239)))</f>
        <v>-1.83833064225457</v>
      </c>
      <c r="W239" s="1" t="n">
        <f aca="false">DEGREES(ACOS(COS(RADIANS(90.833))/(COS(RADIANS($B$2))*COS(RADIANS(T239)))-TAN(RADIANS($B$2))*TAN(RADIANS(T239))))</f>
        <v>104.719700137786</v>
      </c>
      <c r="X239" s="6" t="n">
        <f aca="false">(720-4*$B$3-V239+$B$4*60)/1440</f>
        <v>0.54650656294601</v>
      </c>
      <c r="Y239" s="6" t="n">
        <f aca="false">(X239*1440-W239*4)/1440</f>
        <v>0.255618507007717</v>
      </c>
      <c r="Z239" s="6" t="n">
        <f aca="false">(X239*1440+W239*4)/1440</f>
        <v>0.837394618884303</v>
      </c>
      <c r="AA239" s="1" t="n">
        <f aca="false">8*W239</f>
        <v>837.757601102284</v>
      </c>
      <c r="AB239" s="1" t="n">
        <f aca="false">MOD(E239*1440+V239+4*$B$3-60*$B$4,1440)</f>
        <v>653.030549357745</v>
      </c>
      <c r="AC239" s="1" t="n">
        <f aca="false">IF(AB239/4&lt;0,AB239/4+180,AB239/4-180)</f>
        <v>-16.7423626605637</v>
      </c>
      <c r="AD239" s="1" t="n">
        <f aca="false">DEGREES(ACOS(SIN(RADIANS($B$2))*SIN(RADIANS(T239))+COS(RADIANS($B$2))*COS(RADIANS(T239))*COS(RADIANS(AC239))))</f>
        <v>43.5496177710225</v>
      </c>
      <c r="AE239" s="1" t="n">
        <f aca="false">90-AD239</f>
        <v>46.4503822289775</v>
      </c>
      <c r="AF239" s="1" t="n">
        <f aca="false">IF(AE239&gt;85,0,IF(AE239&gt;5,58.1/TAN(RADIANS(AE239))-0.07/POWER(TAN(RADIANS(AE239)),3)+0.000086/POWER(TAN(RADIANS(AE239)),5),IF(AE239&gt;-0.575,1735+AE239*(-518.2+AE239*(103.4+AE239*(-12.79+AE239*0.711))),-20.772/TAN(RADIANS(AE239)))))/3600</f>
        <v>0.0153251328782906</v>
      </c>
      <c r="AG239" s="1" t="n">
        <f aca="false">AE239+AF239</f>
        <v>46.4657073618558</v>
      </c>
      <c r="AH239" s="1" t="n">
        <f aca="false">IF(AC239&gt;0,MOD(DEGREES(ACOS(((SIN(RADIANS($B$2))*COS(RADIANS(AD239)))-SIN(RADIANS(T239)))/(COS(RADIANS($B$2))*SIN(RADIANS(AD239)))))+180,360),MOD(540-DEGREES(ACOS(((SIN(RADIANS($B$2))*COS(RADIANS(AD239)))-SIN(RADIANS(T239)))/(COS(RADIANS($B$2))*SIN(RADIANS(AD239))))),360))</f>
        <v>155.710510298292</v>
      </c>
    </row>
    <row r="240" customFormat="false" ht="15" hidden="false" customHeight="false" outlineLevel="0" collapsed="false">
      <c r="D240" s="5" t="n">
        <f aca="false">D239+1</f>
        <v>46261</v>
      </c>
      <c r="E240" s="6" t="n">
        <f aca="false">$B$5</f>
        <v>0.5</v>
      </c>
      <c r="F240" s="7" t="n">
        <f aca="false">D240+2415018.5+E240-$B$4/24</f>
        <v>2461279.95833333</v>
      </c>
      <c r="G240" s="8" t="n">
        <f aca="false">(F240-2451545)/36525</f>
        <v>0.266528633356153</v>
      </c>
      <c r="I240" s="1" t="n">
        <f aca="false">MOD(280.46646+G240*(36000.76983+G240*0.0003032),360)</f>
        <v>155.702464097896</v>
      </c>
      <c r="J240" s="1" t="n">
        <f aca="false">357.52911+G240*(35999.05029-0.0001537*G240)</f>
        <v>9952.30677499466</v>
      </c>
      <c r="K240" s="1" t="n">
        <f aca="false">0.016708634-G240*(0.000042037+0.0000001267*G240)</f>
        <v>0.0166974209353868</v>
      </c>
      <c r="L240" s="1" t="n">
        <f aca="false">SIN(RADIANS(J240))*(1.914602-G240*(0.004817+0.000014*G240))+SIN(RADIANS(2*J240))*(0.019993-0.000101*G240)+SIN(RADIANS(3*J240))*0.000289</f>
        <v>-1.49479300997936</v>
      </c>
      <c r="M240" s="1" t="n">
        <f aca="false">I240+L240</f>
        <v>154.207671087917</v>
      </c>
      <c r="N240" s="1" t="n">
        <f aca="false">J240+L240</f>
        <v>9950.81198198468</v>
      </c>
      <c r="O240" s="1" t="n">
        <f aca="false">(1.000001018*(1-K240*K240))/(1+K240*COS(RADIANS(N240)))</f>
        <v>1.01038230601083</v>
      </c>
      <c r="P240" s="1" t="n">
        <f aca="false">M240-0.00569-0.00478*SIN(RADIANS(125.04-1934.136*G240))</f>
        <v>154.204404434138</v>
      </c>
      <c r="Q240" s="1" t="n">
        <f aca="false">23+(26+((21.448-G240*(46.815+G240*(0.00059-G240*0.001813))))/60)/60</f>
        <v>23.4358251262344</v>
      </c>
      <c r="R240" s="1" t="n">
        <f aca="false">Q240+0.00256*COS(RADIANS(125.04-1934.136*G240))</f>
        <v>23.4380317439742</v>
      </c>
      <c r="S240" s="1" t="n">
        <f aca="false">DEGREES(ATAN2(COS(RADIANS(P240)),COS(RADIANS(R240))*SIN(RADIANS(P240))))</f>
        <v>156.085329078914</v>
      </c>
      <c r="T240" s="1" t="n">
        <f aca="false">DEGREES(ASIN(SIN(RADIANS(R240))*SIN(RADIANS(P240))))</f>
        <v>9.96745041155108</v>
      </c>
      <c r="U240" s="1" t="n">
        <f aca="false">TAN(RADIANS(R240/2))*TAN(RADIANS(R240/2))</f>
        <v>0.0430297734691191</v>
      </c>
      <c r="V240" s="1" t="n">
        <f aca="false">4*DEGREES(U240*SIN(2*RADIANS(I240))-2*K240*SIN(RADIANS(J240))+4*K240*U240*SIN(RADIANS(J240))*COS(2*RADIANS(I240))-0.5*U240*U240*SIN(4*RADIANS(I240))-1.25*K240*K240*SIN(2*RADIANS(J240)))</f>
        <v>-1.55208655928179</v>
      </c>
      <c r="W240" s="1" t="n">
        <f aca="false">DEGREES(ACOS(COS(RADIANS(90.833))/(COS(RADIANS($B$2))*COS(RADIANS(T240)))-TAN(RADIANS($B$2))*TAN(RADIANS(T240))))</f>
        <v>104.24670225074</v>
      </c>
      <c r="X240" s="6" t="n">
        <f aca="false">(720-4*$B$3-V240+$B$4*60)/1440</f>
        <v>0.546307782332835</v>
      </c>
      <c r="Y240" s="6" t="n">
        <f aca="false">(X240*1440-W240*4)/1440</f>
        <v>0.256733609414111</v>
      </c>
      <c r="Z240" s="6" t="n">
        <f aca="false">(X240*1440+W240*4)/1440</f>
        <v>0.835881955251558</v>
      </c>
      <c r="AA240" s="1" t="n">
        <f aca="false">8*W240</f>
        <v>833.973618005923</v>
      </c>
      <c r="AB240" s="1" t="n">
        <f aca="false">MOD(E240*1440+V240+4*$B$3-60*$B$4,1440)</f>
        <v>653.316793440718</v>
      </c>
      <c r="AC240" s="1" t="n">
        <f aca="false">IF(AB240/4&lt;0,AB240/4+180,AB240/4-180)</f>
        <v>-16.6708016398204</v>
      </c>
      <c r="AD240" s="1" t="n">
        <f aca="false">DEGREES(ACOS(SIN(RADIANS($B$2))*SIN(RADIANS(T240))+COS(RADIANS($B$2))*COS(RADIANS(T240))*COS(RADIANS(AC240))))</f>
        <v>43.8692888990079</v>
      </c>
      <c r="AE240" s="1" t="n">
        <f aca="false">90-AD240</f>
        <v>46.1307111009922</v>
      </c>
      <c r="AF240" s="1" t="n">
        <f aca="false">IF(AE240&gt;85,0,IF(AE240&gt;5,58.1/TAN(RADIANS(AE240))-0.07/POWER(TAN(RADIANS(AE240)),3)+0.000086/POWER(TAN(RADIANS(AE240)),5),IF(AE240&gt;-0.575,1735+AE240*(-518.2+AE240*(103.4+AE240*(-12.79+AE240*0.711))),-20.772/TAN(RADIANS(AE240)))))/3600</f>
        <v>0.0154968937705571</v>
      </c>
      <c r="AG240" s="1" t="n">
        <f aca="false">AE240+AF240</f>
        <v>46.1462079947627</v>
      </c>
      <c r="AH240" s="1" t="n">
        <f aca="false">IF(AC240&gt;0,MOD(DEGREES(ACOS(((SIN(RADIANS($B$2))*COS(RADIANS(AD240)))-SIN(RADIANS(T240)))/(COS(RADIANS($B$2))*SIN(RADIANS(AD240)))))+180,360),MOD(540-DEGREES(ACOS(((SIN(RADIANS($B$2))*COS(RADIANS(AD240)))-SIN(RADIANS(T240)))/(COS(RADIANS($B$2))*SIN(RADIANS(AD240))))),360))</f>
        <v>155.939569078318</v>
      </c>
    </row>
    <row r="241" customFormat="false" ht="15" hidden="false" customHeight="false" outlineLevel="0" collapsed="false">
      <c r="D241" s="5" t="n">
        <f aca="false">D240+1</f>
        <v>46262</v>
      </c>
      <c r="E241" s="6" t="n">
        <f aca="false">$B$5</f>
        <v>0.5</v>
      </c>
      <c r="F241" s="7" t="n">
        <f aca="false">D241+2415018.5+E241-$B$4/24</f>
        <v>2461280.95833333</v>
      </c>
      <c r="G241" s="8" t="n">
        <f aca="false">(F241-2451545)/36525</f>
        <v>0.266556011864024</v>
      </c>
      <c r="I241" s="1" t="n">
        <f aca="false">MOD(280.46646+G241*(36000.76983+G241*0.0003032),360)</f>
        <v>156.688111462487</v>
      </c>
      <c r="J241" s="1" t="n">
        <f aca="false">357.52911+G241*(35999.05029-0.0001537*G241)</f>
        <v>9953.29237527414</v>
      </c>
      <c r="K241" s="1" t="n">
        <f aca="false">0.016708634-G241*(0.000042037+0.0000001267*G241)</f>
        <v>0.0166974197826273</v>
      </c>
      <c r="L241" s="1" t="n">
        <f aca="false">SIN(RADIANS(J241))*(1.914602-G241*(0.004817+0.000014*G241))+SIN(RADIANS(2*J241))*(0.019993-0.000101*G241)+SIN(RADIANS(3*J241))*0.000289</f>
        <v>-1.51486276018599</v>
      </c>
      <c r="M241" s="1" t="n">
        <f aca="false">I241+L241</f>
        <v>155.173248702301</v>
      </c>
      <c r="N241" s="1" t="n">
        <f aca="false">J241+L241</f>
        <v>9951.77751251395</v>
      </c>
      <c r="O241" s="1" t="n">
        <f aca="false">(1.000001018*(1-K241*K241))/(1+K241*COS(RADIANS(N241)))</f>
        <v>1.01015813110023</v>
      </c>
      <c r="P241" s="1" t="n">
        <f aca="false">M241-0.00569-0.00478*SIN(RADIANS(125.04-1934.136*G241))</f>
        <v>155.169985855418</v>
      </c>
      <c r="Q241" s="1" t="n">
        <f aca="false">23+(26+((21.448-G241*(46.815+G241*(0.00059-G241*0.001813))))/60)/60</f>
        <v>23.4358247702003</v>
      </c>
      <c r="R241" s="1" t="n">
        <f aca="false">Q241+0.00256*COS(RADIANS(125.04-1934.136*G241))</f>
        <v>23.4380301874939</v>
      </c>
      <c r="S241" s="1" t="n">
        <f aca="false">DEGREES(ATAN2(COS(RADIANS(P241)),COS(RADIANS(R241))*SIN(RADIANS(P241))))</f>
        <v>156.997629034133</v>
      </c>
      <c r="T241" s="1" t="n">
        <f aca="false">DEGREES(ASIN(SIN(RADIANS(R241))*SIN(RADIANS(P241))))</f>
        <v>9.61513002615331</v>
      </c>
      <c r="U241" s="1" t="n">
        <f aca="false">TAN(RADIANS(R241/2))*TAN(RADIANS(R241/2))</f>
        <v>0.0430297675914893</v>
      </c>
      <c r="V241" s="1" t="n">
        <f aca="false">4*DEGREES(U241*SIN(2*RADIANS(I241))-2*K241*SIN(RADIANS(J241))+4*K241*U241*SIN(RADIANS(J241))*COS(2*RADIANS(I241))-0.5*U241*U241*SIN(4*RADIANS(I241))-1.25*K241*K241*SIN(2*RADIANS(J241)))</f>
        <v>-1.25963190658803</v>
      </c>
      <c r="W241" s="1" t="n">
        <f aca="false">DEGREES(ACOS(COS(RADIANS(90.833))/(COS(RADIANS($B$2))*COS(RADIANS(T241)))-TAN(RADIANS($B$2))*TAN(RADIANS(T241))))</f>
        <v>103.772215004453</v>
      </c>
      <c r="X241" s="6" t="n">
        <f aca="false">(720-4*$B$3-V241+$B$4*60)/1440</f>
        <v>0.54610468882402</v>
      </c>
      <c r="Y241" s="6" t="n">
        <f aca="false">(X241*1440-W241*4)/1440</f>
        <v>0.257848536033872</v>
      </c>
      <c r="Z241" s="6" t="n">
        <f aca="false">(X241*1440+W241*4)/1440</f>
        <v>0.834360841614167</v>
      </c>
      <c r="AA241" s="1" t="n">
        <f aca="false">8*W241</f>
        <v>830.177720035625</v>
      </c>
      <c r="AB241" s="1" t="n">
        <f aca="false">MOD(E241*1440+V241+4*$B$3-60*$B$4,1440)</f>
        <v>653.609248093412</v>
      </c>
      <c r="AC241" s="1" t="n">
        <f aca="false">IF(AB241/4&lt;0,AB241/4+180,AB241/4-180)</f>
        <v>-16.597687976647</v>
      </c>
      <c r="AD241" s="1" t="n">
        <f aca="false">DEGREES(ACOS(SIN(RADIANS($B$2))*SIN(RADIANS(T241))+COS(RADIANS($B$2))*COS(RADIANS(T241))*COS(RADIANS(AC241))))</f>
        <v>44.1915187168344</v>
      </c>
      <c r="AE241" s="1" t="n">
        <f aca="false">90-AD241</f>
        <v>45.8084812831656</v>
      </c>
      <c r="AF241" s="1" t="n">
        <f aca="false">IF(AE241&gt;85,0,IF(AE241&gt;5,58.1/TAN(RADIANS(AE241))-0.07/POWER(TAN(RADIANS(AE241)),3)+0.000086/POWER(TAN(RADIANS(AE241)),5),IF(AE241&gt;-0.575,1735+AE241*(-518.2+AE241*(103.4+AE241*(-12.79+AE241*0.711))),-20.772/TAN(RADIANS(AE241)))))/3600</f>
        <v>0.0156718911429477</v>
      </c>
      <c r="AG241" s="1" t="n">
        <f aca="false">AE241+AF241</f>
        <v>45.8241531743086</v>
      </c>
      <c r="AH241" s="1" t="n">
        <f aca="false">IF(AC241&gt;0,MOD(DEGREES(ACOS(((SIN(RADIANS($B$2))*COS(RADIANS(AD241)))-SIN(RADIANS(T241)))/(COS(RADIANS($B$2))*SIN(RADIANS(AD241)))))+180,360),MOD(540-DEGREES(ACOS(((SIN(RADIANS($B$2))*COS(RADIANS(AD241)))-SIN(RADIANS(T241)))/(COS(RADIANS($B$2))*SIN(RADIANS(AD241))))),360))</f>
        <v>156.169271561075</v>
      </c>
    </row>
    <row r="242" customFormat="false" ht="15" hidden="false" customHeight="false" outlineLevel="0" collapsed="false">
      <c r="D242" s="5" t="n">
        <f aca="false">D241+1</f>
        <v>46263</v>
      </c>
      <c r="E242" s="6" t="n">
        <f aca="false">$B$5</f>
        <v>0.5</v>
      </c>
      <c r="F242" s="7" t="n">
        <f aca="false">D242+2415018.5+E242-$B$4/24</f>
        <v>2461281.95833333</v>
      </c>
      <c r="G242" s="8" t="n">
        <f aca="false">(F242-2451545)/36525</f>
        <v>0.266583390371896</v>
      </c>
      <c r="I242" s="1" t="n">
        <f aca="false">MOD(280.46646+G242*(36000.76983+G242*0.0003032),360)</f>
        <v>157.673758827077</v>
      </c>
      <c r="J242" s="1" t="n">
        <f aca="false">357.52911+G242*(35999.05029-0.0001537*G242)</f>
        <v>9954.27797555362</v>
      </c>
      <c r="K242" s="1" t="n">
        <f aca="false">0.016708634-G242*(0.000042037+0.0000001267*G242)</f>
        <v>0.0166974186298675</v>
      </c>
      <c r="L242" s="1" t="n">
        <f aca="false">SIN(RADIANS(J242))*(1.914602-G242*(0.004817+0.000014*G242))+SIN(RADIANS(2*J242))*(0.019993-0.000101*G242)+SIN(RADIANS(3*J242))*0.000289</f>
        <v>-1.53450100860316</v>
      </c>
      <c r="M242" s="1" t="n">
        <f aca="false">I242+L242</f>
        <v>156.139257818474</v>
      </c>
      <c r="N242" s="1" t="n">
        <f aca="false">J242+L242</f>
        <v>9952.74347454502</v>
      </c>
      <c r="O242" s="1" t="n">
        <f aca="false">(1.000001018*(1-K242*K242))/(1+K242*COS(RADIANS(N242)))</f>
        <v>1.00993096044669</v>
      </c>
      <c r="P242" s="1" t="n">
        <f aca="false">M242-0.00569-0.00478*SIN(RADIANS(125.04-1934.136*G242))</f>
        <v>156.135998776415</v>
      </c>
      <c r="Q242" s="1" t="n">
        <f aca="false">23+(26+((21.448-G242*(46.815+G242*(0.00059-G242*0.001813))))/60)/60</f>
        <v>23.4358244141661</v>
      </c>
      <c r="R242" s="1" t="n">
        <f aca="false">Q242+0.00256*COS(RADIANS(125.04-1934.136*G242))</f>
        <v>23.4380286291297</v>
      </c>
      <c r="S242" s="1" t="n">
        <f aca="false">DEGREES(ATAN2(COS(RADIANS(P242)),COS(RADIANS(R242))*SIN(RADIANS(P242))))</f>
        <v>157.908430311935</v>
      </c>
      <c r="T242" s="1" t="n">
        <f aca="false">DEGREES(ASIN(SIN(RADIANS(R242))*SIN(RADIANS(P242))))</f>
        <v>9.2602634733692</v>
      </c>
      <c r="U242" s="1" t="n">
        <f aca="false">TAN(RADIANS(R242/2))*TAN(RADIANS(R242/2))</f>
        <v>0.0430297617067462</v>
      </c>
      <c r="V242" s="1" t="n">
        <f aca="false">4*DEGREES(U242*SIN(2*RADIANS(I242))-2*K242*SIN(RADIANS(J242))+4*K242*U242*SIN(RADIANS(J242))*COS(2*RADIANS(I242))-0.5*U242*U242*SIN(4*RADIANS(I242))-1.25*K242*K242*SIN(2*RADIANS(J242)))</f>
        <v>-0.961222769608018</v>
      </c>
      <c r="W242" s="1" t="n">
        <f aca="false">DEGREES(ACOS(COS(RADIANS(90.833))/(COS(RADIANS($B$2))*COS(RADIANS(T242)))-TAN(RADIANS($B$2))*TAN(RADIANS(T242))))</f>
        <v>103.296318889982</v>
      </c>
      <c r="X242" s="6" t="n">
        <f aca="false">(720-4*$B$3-V242+$B$4*60)/1440</f>
        <v>0.545897460256672</v>
      </c>
      <c r="Y242" s="6" t="n">
        <f aca="false">(X242*1440-W242*4)/1440</f>
        <v>0.258963241117833</v>
      </c>
      <c r="Z242" s="6" t="n">
        <f aca="false">(X242*1440+W242*4)/1440</f>
        <v>0.832831679395512</v>
      </c>
      <c r="AA242" s="1" t="n">
        <f aca="false">8*W242</f>
        <v>826.370551119859</v>
      </c>
      <c r="AB242" s="1" t="n">
        <f aca="false">MOD(E242*1440+V242+4*$B$3-60*$B$4,1440)</f>
        <v>653.907657230392</v>
      </c>
      <c r="AC242" s="1" t="n">
        <f aca="false">IF(AB242/4&lt;0,AB242/4+180,AB242/4-180)</f>
        <v>-16.523085692402</v>
      </c>
      <c r="AD242" s="1" t="n">
        <f aca="false">DEGREES(ACOS(SIN(RADIANS($B$2))*SIN(RADIANS(T242))+COS(RADIANS($B$2))*COS(RADIANS(T242))*COS(RADIANS(AC242))))</f>
        <v>44.5162455084561</v>
      </c>
      <c r="AE242" s="1" t="n">
        <f aca="false">90-AD242</f>
        <v>45.4837544915439</v>
      </c>
      <c r="AF242" s="1" t="n">
        <f aca="false">IF(AE242&gt;85,0,IF(AE242&gt;5,58.1/TAN(RADIANS(AE242))-0.07/POWER(TAN(RADIANS(AE242)),3)+0.000086/POWER(TAN(RADIANS(AE242)),5),IF(AE242&gt;-0.575,1735+AE242*(-518.2+AE242*(103.4+AE242*(-12.79+AE242*0.711))),-20.772/TAN(RADIANS(AE242)))))/3600</f>
        <v>0.0158501774779651</v>
      </c>
      <c r="AG242" s="1" t="n">
        <f aca="false">AE242+AF242</f>
        <v>45.4996046690218</v>
      </c>
      <c r="AH242" s="1" t="n">
        <f aca="false">IF(AC242&gt;0,MOD(DEGREES(ACOS(((SIN(RADIANS($B$2))*COS(RADIANS(AD242)))-SIN(RADIANS(T242)))/(COS(RADIANS($B$2))*SIN(RADIANS(AD242)))))+180,360),MOD(540-DEGREES(ACOS(((SIN(RADIANS($B$2))*COS(RADIANS(AD242)))-SIN(RADIANS(T242)))/(COS(RADIANS($B$2))*SIN(RADIANS(AD242))))),360))</f>
        <v>156.399473508444</v>
      </c>
    </row>
    <row r="243" customFormat="false" ht="15" hidden="false" customHeight="false" outlineLevel="0" collapsed="false">
      <c r="D243" s="5" t="n">
        <f aca="false">D242+1</f>
        <v>46264</v>
      </c>
      <c r="E243" s="6" t="n">
        <f aca="false">$B$5</f>
        <v>0.5</v>
      </c>
      <c r="F243" s="7" t="n">
        <f aca="false">D243+2415018.5+E243-$B$4/24</f>
        <v>2461282.95833333</v>
      </c>
      <c r="G243" s="8" t="n">
        <f aca="false">(F243-2451545)/36525</f>
        <v>0.266610768879767</v>
      </c>
      <c r="I243" s="1" t="n">
        <f aca="false">MOD(280.46646+G243*(36000.76983+G243*0.0003032),360)</f>
        <v>158.659406191668</v>
      </c>
      <c r="J243" s="1" t="n">
        <f aca="false">357.52911+G243*(35999.05029-0.0001537*G243)</f>
        <v>9955.2635758331</v>
      </c>
      <c r="K243" s="1" t="n">
        <f aca="false">0.016708634-G243*(0.000042037+0.0000001267*G243)</f>
        <v>0.0166974174771076</v>
      </c>
      <c r="L243" s="1" t="n">
        <f aca="false">SIN(RADIANS(J243))*(1.914602-G243*(0.004817+0.000014*G243))+SIN(RADIANS(2*J243))*(0.019993-0.000101*G243)+SIN(RADIANS(3*J243))*0.000289</f>
        <v>-1.55370179371032</v>
      </c>
      <c r="M243" s="1" t="n">
        <f aca="false">I243+L243</f>
        <v>157.105704397957</v>
      </c>
      <c r="N243" s="1" t="n">
        <f aca="false">J243+L243</f>
        <v>9953.70987403939</v>
      </c>
      <c r="O243" s="1" t="n">
        <f aca="false">(1.000001018*(1-K243*K243))/(1+K243*COS(RADIANS(N243)))</f>
        <v>1.00970085728601</v>
      </c>
      <c r="P243" s="1" t="n">
        <f aca="false">M243-0.00569-0.00478*SIN(RADIANS(125.04-1934.136*G243))</f>
        <v>157.102449158645</v>
      </c>
      <c r="Q243" s="1" t="n">
        <f aca="false">23+(26+((21.448-G243*(46.815+G243*(0.00059-G243*0.001813))))/60)/60</f>
        <v>23.435824058132</v>
      </c>
      <c r="R243" s="1" t="n">
        <f aca="false">Q243+0.00256*COS(RADIANS(125.04-1934.136*G243))</f>
        <v>23.4380270688828</v>
      </c>
      <c r="S243" s="1" t="n">
        <f aca="false">DEGREES(ATAN2(COS(RADIANS(P243)),COS(RADIANS(R243))*SIN(RADIANS(P243))))</f>
        <v>158.817799289825</v>
      </c>
      <c r="T243" s="1" t="n">
        <f aca="false">DEGREES(ASIN(SIN(RADIANS(R243))*SIN(RADIANS(P243))))</f>
        <v>8.90293990026781</v>
      </c>
      <c r="U243" s="1" t="n">
        <f aca="false">TAN(RADIANS(R243/2))*TAN(RADIANS(R243/2))</f>
        <v>0.0430297558148937</v>
      </c>
      <c r="V243" s="1" t="n">
        <f aca="false">4*DEGREES(U243*SIN(2*RADIANS(I243))-2*K243*SIN(RADIANS(J243))+4*K243*U243*SIN(RADIANS(J243))*COS(2*RADIANS(I243))-0.5*U243*U243*SIN(4*RADIANS(I243))-1.25*K243*K243*SIN(2*RADIANS(J243)))</f>
        <v>-0.657120399958177</v>
      </c>
      <c r="W243" s="1" t="n">
        <f aca="false">DEGREES(ACOS(COS(RADIANS(90.833))/(COS(RADIANS($B$2))*COS(RADIANS(T243)))-TAN(RADIANS($B$2))*TAN(RADIANS(T243))))</f>
        <v>102.819091013544</v>
      </c>
      <c r="X243" s="6" t="n">
        <f aca="false">(720-4*$B$3-V243+$B$4*60)/1440</f>
        <v>0.545686278055527</v>
      </c>
      <c r="Y243" s="6" t="n">
        <f aca="false">(X243*1440-W243*4)/1440</f>
        <v>0.260077691906794</v>
      </c>
      <c r="Z243" s="6" t="n">
        <f aca="false">(X243*1440+W243*4)/1440</f>
        <v>0.831294864204259</v>
      </c>
      <c r="AA243" s="1" t="n">
        <f aca="false">8*W243</f>
        <v>822.552728108349</v>
      </c>
      <c r="AB243" s="1" t="n">
        <f aca="false">MOD(E243*1440+V243+4*$B$3-60*$B$4,1440)</f>
        <v>654.211759600042</v>
      </c>
      <c r="AC243" s="1" t="n">
        <f aca="false">IF(AB243/4&lt;0,AB243/4+180,AB243/4-180)</f>
        <v>-16.4470600999896</v>
      </c>
      <c r="AD243" s="1" t="n">
        <f aca="false">DEGREES(ACOS(SIN(RADIANS($B$2))*SIN(RADIANS(T243))+COS(RADIANS($B$2))*COS(RADIANS(T243))*COS(RADIANS(AC243))))</f>
        <v>44.8434069014148</v>
      </c>
      <c r="AE243" s="1" t="n">
        <f aca="false">90-AD243</f>
        <v>45.1565930985852</v>
      </c>
      <c r="AF243" s="1" t="n">
        <f aca="false">IF(AE243&gt;85,0,IF(AE243&gt;5,58.1/TAN(RADIANS(AE243))-0.07/POWER(TAN(RADIANS(AE243)),3)+0.000086/POWER(TAN(RADIANS(AE243)),5),IF(AE243&gt;-0.575,1735+AE243*(-518.2+AE243*(103.4+AE243*(-12.79+AE243*0.711))),-20.772/TAN(RADIANS(AE243)))))/3600</f>
        <v>0.0160318069064632</v>
      </c>
      <c r="AG243" s="1" t="n">
        <f aca="false">AE243+AF243</f>
        <v>45.1726249054916</v>
      </c>
      <c r="AH243" s="1" t="n">
        <f aca="false">IF(AC243&gt;0,MOD(DEGREES(ACOS(((SIN(RADIANS($B$2))*COS(RADIANS(AD243)))-SIN(RADIANS(T243)))/(COS(RADIANS($B$2))*SIN(RADIANS(AD243)))))+180,360),MOD(540-DEGREES(ACOS(((SIN(RADIANS($B$2))*COS(RADIANS(AD243)))-SIN(RADIANS(T243)))/(COS(RADIANS($B$2))*SIN(RADIANS(AD243))))),360))</f>
        <v>156.630032751445</v>
      </c>
    </row>
    <row r="244" customFormat="false" ht="15" hidden="false" customHeight="false" outlineLevel="0" collapsed="false">
      <c r="D244" s="5" t="n">
        <f aca="false">D243+1</f>
        <v>46265</v>
      </c>
      <c r="E244" s="6" t="n">
        <f aca="false">$B$5</f>
        <v>0.5</v>
      </c>
      <c r="F244" s="7" t="n">
        <f aca="false">D244+2415018.5+E244-$B$4/24</f>
        <v>2461283.95833333</v>
      </c>
      <c r="G244" s="8" t="n">
        <f aca="false">(F244-2451545)/36525</f>
        <v>0.266638147387638</v>
      </c>
      <c r="I244" s="1" t="n">
        <f aca="false">MOD(280.46646+G244*(36000.76983+G244*0.0003032),360)</f>
        <v>159.645053556258</v>
      </c>
      <c r="J244" s="1" t="n">
        <f aca="false">357.52911+G244*(35999.05029-0.0001537*G244)</f>
        <v>9956.24917611258</v>
      </c>
      <c r="K244" s="1" t="n">
        <f aca="false">0.016708634-G244*(0.000042037+0.0000001267*G244)</f>
        <v>0.0166974163243475</v>
      </c>
      <c r="L244" s="1" t="n">
        <f aca="false">SIN(RADIANS(J244))*(1.914602-G244*(0.004817+0.000014*G244))+SIN(RADIANS(2*J244))*(0.019993-0.000101*G244)+SIN(RADIANS(3*J244))*0.000289</f>
        <v>-1.57245926408695</v>
      </c>
      <c r="M244" s="1" t="n">
        <f aca="false">I244+L244</f>
        <v>158.072594292171</v>
      </c>
      <c r="N244" s="1" t="n">
        <f aca="false">J244+L244</f>
        <v>9954.6767168485</v>
      </c>
      <c r="O244" s="1" t="n">
        <f aca="false">(1.000001018*(1-K244*K244))/(1+K244*COS(RADIANS(N244)))</f>
        <v>1.00946788575819</v>
      </c>
      <c r="P244" s="1" t="n">
        <f aca="false">M244-0.00569-0.00478*SIN(RADIANS(125.04-1934.136*G244))</f>
        <v>158.069342853526</v>
      </c>
      <c r="Q244" s="1" t="n">
        <f aca="false">23+(26+((21.448-G244*(46.815+G244*(0.00059-G244*0.001813))))/60)/60</f>
        <v>23.4358237020979</v>
      </c>
      <c r="R244" s="1" t="n">
        <f aca="false">Q244+0.00256*COS(RADIANS(125.04-1934.136*G244))</f>
        <v>23.4380255067541</v>
      </c>
      <c r="S244" s="1" t="n">
        <f aca="false">DEGREES(ATAN2(COS(RADIANS(P244)),COS(RADIANS(R244))*SIN(RADIANS(P244))))</f>
        <v>159.725803734491</v>
      </c>
      <c r="T244" s="1" t="n">
        <f aca="false">DEGREES(ASIN(SIN(RADIANS(R244))*SIN(RADIANS(P244))))</f>
        <v>8.54324856528234</v>
      </c>
      <c r="U244" s="1" t="n">
        <f aca="false">TAN(RADIANS(R244/2))*TAN(RADIANS(R244/2))</f>
        <v>0.0430297499159357</v>
      </c>
      <c r="V244" s="1" t="n">
        <f aca="false">4*DEGREES(U244*SIN(2*RADIANS(I244))-2*K244*SIN(RADIANS(J244))+4*K244*U244*SIN(RADIANS(J244))*COS(2*RADIANS(I244))-0.5*U244*U244*SIN(4*RADIANS(I244))-1.25*K244*K244*SIN(2*RADIANS(J244)))</f>
        <v>-0.347590987197415</v>
      </c>
      <c r="W244" s="1" t="n">
        <f aca="false">DEGREES(ACOS(COS(RADIANS(90.833))/(COS(RADIANS($B$2))*COS(RADIANS(T244)))-TAN(RADIANS($B$2))*TAN(RADIANS(T244))))</f>
        <v>102.340605234057</v>
      </c>
      <c r="X244" s="6" t="n">
        <f aca="false">(720-4*$B$3-V244+$B$4*60)/1440</f>
        <v>0.545471327074443</v>
      </c>
      <c r="Y244" s="6" t="n">
        <f aca="false">(X244*1440-W244*4)/1440</f>
        <v>0.261191868090952</v>
      </c>
      <c r="Z244" s="6" t="n">
        <f aca="false">(X244*1440+W244*4)/1440</f>
        <v>0.829750786057934</v>
      </c>
      <c r="AA244" s="1" t="n">
        <f aca="false">8*W244</f>
        <v>818.724841872454</v>
      </c>
      <c r="AB244" s="1" t="n">
        <f aca="false">MOD(E244*1440+V244+4*$B$3-60*$B$4,1440)</f>
        <v>654.521289012803</v>
      </c>
      <c r="AC244" s="1" t="n">
        <f aca="false">IF(AB244/4&lt;0,AB244/4+180,AB244/4-180)</f>
        <v>-16.3696777467994</v>
      </c>
      <c r="AD244" s="1" t="n">
        <f aca="false">DEGREES(ACOS(SIN(RADIANS($B$2))*SIN(RADIANS(T244))+COS(RADIANS($B$2))*COS(RADIANS(T244))*COS(RADIANS(AC244))))</f>
        <v>45.1729398403493</v>
      </c>
      <c r="AE244" s="1" t="n">
        <f aca="false">90-AD244</f>
        <v>44.8270601596507</v>
      </c>
      <c r="AF244" s="1" t="n">
        <f aca="false">IF(AE244&gt;85,0,IF(AE244&gt;5,58.1/TAN(RADIANS(AE244))-0.07/POWER(TAN(RADIANS(AE244)),3)+0.000086/POWER(TAN(RADIANS(AE244)),5),IF(AE244&gt;-0.575,1735+AE244*(-518.2+AE244*(103.4+AE244*(-12.79+AE244*0.711))),-20.772/TAN(RADIANS(AE244)))))/3600</f>
        <v>0.0162168352323971</v>
      </c>
      <c r="AG244" s="1" t="n">
        <f aca="false">AE244+AF244</f>
        <v>44.8432769948831</v>
      </c>
      <c r="AH244" s="1" t="n">
        <f aca="false">IF(AC244&gt;0,MOD(DEGREES(ACOS(((SIN(RADIANS($B$2))*COS(RADIANS(AD244)))-SIN(RADIANS(T244)))/(COS(RADIANS($B$2))*SIN(RADIANS(AD244)))))+180,360),MOD(540-DEGREES(ACOS(((SIN(RADIANS($B$2))*COS(RADIANS(AD244)))-SIN(RADIANS(T244)))/(COS(RADIANS($B$2))*SIN(RADIANS(AD244))))),360))</f>
        <v>156.860809236592</v>
      </c>
    </row>
    <row r="245" customFormat="false" ht="15" hidden="false" customHeight="false" outlineLevel="0" collapsed="false">
      <c r="D245" s="5" t="n">
        <f aca="false">D244+1</f>
        <v>46266</v>
      </c>
      <c r="E245" s="6" t="n">
        <f aca="false">$B$5</f>
        <v>0.5</v>
      </c>
      <c r="F245" s="7" t="n">
        <f aca="false">D245+2415018.5+E245-$B$4/24</f>
        <v>2461284.95833333</v>
      </c>
      <c r="G245" s="8" t="n">
        <f aca="false">(F245-2451545)/36525</f>
        <v>0.26666552589551</v>
      </c>
      <c r="I245" s="1" t="n">
        <f aca="false">MOD(280.46646+G245*(36000.76983+G245*0.0003032),360)</f>
        <v>160.63070092085</v>
      </c>
      <c r="J245" s="1" t="n">
        <f aca="false">357.52911+G245*(35999.05029-0.0001537*G245)</f>
        <v>9957.23477639206</v>
      </c>
      <c r="K245" s="1" t="n">
        <f aca="false">0.016708634-G245*(0.000042037+0.0000001267*G245)</f>
        <v>0.0166974151715872</v>
      </c>
      <c r="L245" s="1" t="n">
        <f aca="false">SIN(RADIANS(J245))*(1.914602-G245*(0.004817+0.000014*G245))+SIN(RADIANS(2*J245))*(0.019993-0.000101*G245)+SIN(RADIANS(3*J245))*0.000289</f>
        <v>-1.59076768029478</v>
      </c>
      <c r="M245" s="1" t="n">
        <f aca="false">I245+L245</f>
        <v>159.039933240556</v>
      </c>
      <c r="N245" s="1" t="n">
        <f aca="false">J245+L245</f>
        <v>9955.64400871177</v>
      </c>
      <c r="O245" s="1" t="n">
        <f aca="false">(1.000001018*(1-K245*K245))/(1+K245*COS(RADIANS(N245)))</f>
        <v>1.00923211089308</v>
      </c>
      <c r="P245" s="1" t="n">
        <f aca="false">M245-0.00569-0.00478*SIN(RADIANS(125.04-1934.136*G245))</f>
        <v>159.036685600495</v>
      </c>
      <c r="Q245" s="1" t="n">
        <f aca="false">23+(26+((21.448-G245*(46.815+G245*(0.00059-G245*0.001813))))/60)/60</f>
        <v>23.4358233460637</v>
      </c>
      <c r="R245" s="1" t="n">
        <f aca="false">Q245+0.00256*COS(RADIANS(125.04-1934.136*G245))</f>
        <v>23.4380239427446</v>
      </c>
      <c r="S245" s="1" t="n">
        <f aca="false">DEGREES(ATAN2(COS(RADIANS(P245)),COS(RADIANS(R245))*SIN(RADIANS(P245))))</f>
        <v>160.632512743253</v>
      </c>
      <c r="T245" s="1" t="n">
        <f aca="false">DEGREES(ASIN(SIN(RADIANS(R245))*SIN(RADIANS(P245))))</f>
        <v>8.18127883949973</v>
      </c>
      <c r="U245" s="1" t="n">
        <f aca="false">TAN(RADIANS(R245/2))*TAN(RADIANS(R245/2))</f>
        <v>0.043029744009876</v>
      </c>
      <c r="V245" s="1" t="n">
        <f aca="false">4*DEGREES(U245*SIN(2*RADIANS(I245))-2*K245*SIN(RADIANS(J245))+4*K245*U245*SIN(RADIANS(J245))*COS(2*RADIANS(I245))-0.5*U245*U245*SIN(4*RADIANS(I245))-1.25*K245*K245*SIN(2*RADIANS(J245)))</f>
        <v>-0.0329054405767775</v>
      </c>
      <c r="W245" s="1" t="n">
        <f aca="false">DEGREES(ACOS(COS(RADIANS(90.833))/(COS(RADIANS($B$2))*COS(RADIANS(T245)))-TAN(RADIANS($B$2))*TAN(RADIANS(T245))))</f>
        <v>101.860932301671</v>
      </c>
      <c r="X245" s="6" t="n">
        <f aca="false">(720-4*$B$3-V245+$B$4*60)/1440</f>
        <v>0.545252795444845</v>
      </c>
      <c r="Y245" s="6" t="n">
        <f aca="false">(X245*1440-W245*4)/1440</f>
        <v>0.262305761273537</v>
      </c>
      <c r="Z245" s="6" t="n">
        <f aca="false">(X245*1440+W245*4)/1440</f>
        <v>0.828199829616153</v>
      </c>
      <c r="AA245" s="1" t="n">
        <f aca="false">8*W245</f>
        <v>814.887458413367</v>
      </c>
      <c r="AB245" s="1" t="n">
        <f aca="false">MOD(E245*1440+V245+4*$B$3-60*$B$4,1440)</f>
        <v>654.835974559423</v>
      </c>
      <c r="AC245" s="1" t="n">
        <f aca="false">IF(AB245/4&lt;0,AB245/4+180,AB245/4-180)</f>
        <v>-16.2910063601442</v>
      </c>
      <c r="AD245" s="1" t="n">
        <f aca="false">DEGREES(ACOS(SIN(RADIANS($B$2))*SIN(RADIANS(T245))+COS(RADIANS($B$2))*COS(RADIANS(T245))*COS(RADIANS(AC245))))</f>
        <v>45.5047805618447</v>
      </c>
      <c r="AE245" s="1" t="n">
        <f aca="false">90-AD245</f>
        <v>44.4952194381554</v>
      </c>
      <c r="AF245" s="1" t="n">
        <f aca="false">IF(AE245&gt;85,0,IF(AE245&gt;5,58.1/TAN(RADIANS(AE245))-0.07/POWER(TAN(RADIANS(AE245)),3)+0.000086/POWER(TAN(RADIANS(AE245)),5),IF(AE245&gt;-0.575,1735+AE245*(-518.2+AE245*(103.4+AE245*(-12.79+AE245*0.711))),-20.772/TAN(RADIANS(AE245)))))/3600</f>
        <v>0.01640531995783</v>
      </c>
      <c r="AG245" s="1" t="n">
        <f aca="false">AE245+AF245</f>
        <v>44.5116247581132</v>
      </c>
      <c r="AH245" s="1" t="n">
        <f aca="false">IF(AC245&gt;0,MOD(DEGREES(ACOS(((SIN(RADIANS($B$2))*COS(RADIANS(AD245)))-SIN(RADIANS(T245)))/(COS(RADIANS($B$2))*SIN(RADIANS(AD245)))))+180,360),MOD(540-DEGREES(ACOS(((SIN(RADIANS($B$2))*COS(RADIANS(AD245)))-SIN(RADIANS(T245)))/(COS(RADIANS($B$2))*SIN(RADIANS(AD245))))),360))</f>
        <v>157.091665064769</v>
      </c>
    </row>
    <row r="246" customFormat="false" ht="15" hidden="false" customHeight="false" outlineLevel="0" collapsed="false">
      <c r="D246" s="5" t="n">
        <f aca="false">D245+1</f>
        <v>46267</v>
      </c>
      <c r="E246" s="6" t="n">
        <f aca="false">$B$5</f>
        <v>0.5</v>
      </c>
      <c r="F246" s="7" t="n">
        <f aca="false">D246+2415018.5+E246-$B$4/24</f>
        <v>2461285.95833333</v>
      </c>
      <c r="G246" s="8" t="n">
        <f aca="false">(F246-2451545)/36525</f>
        <v>0.266692904403381</v>
      </c>
      <c r="I246" s="1" t="n">
        <f aca="false">MOD(280.46646+G246*(36000.76983+G246*0.0003032),360)</f>
        <v>161.616348285443</v>
      </c>
      <c r="J246" s="1" t="n">
        <f aca="false">357.52911+G246*(35999.05029-0.0001537*G246)</f>
        <v>9958.22037667154</v>
      </c>
      <c r="K246" s="1" t="n">
        <f aca="false">0.016708634-G246*(0.000042037+0.0000001267*G246)</f>
        <v>0.0166974140188268</v>
      </c>
      <c r="L246" s="1" t="n">
        <f aca="false">SIN(RADIANS(J246))*(1.914602-G246*(0.004817+0.000014*G246))+SIN(RADIANS(2*J246))*(0.019993-0.000101*G246)+SIN(RADIANS(3*J246))*0.000289</f>
        <v>-1.60862141674895</v>
      </c>
      <c r="M246" s="1" t="n">
        <f aca="false">I246+L246</f>
        <v>160.007726868694</v>
      </c>
      <c r="N246" s="1" t="n">
        <f aca="false">J246+L246</f>
        <v>9956.6117552548</v>
      </c>
      <c r="O246" s="1" t="n">
        <f aca="false">(1.000001018*(1-K246*K246))/(1+K246*COS(RADIANS(N246)))</f>
        <v>1.00899359859566</v>
      </c>
      <c r="P246" s="1" t="n">
        <f aca="false">M246-0.00569-0.00478*SIN(RADIANS(125.04-1934.136*G246))</f>
        <v>160.004483025131</v>
      </c>
      <c r="Q246" s="1" t="n">
        <f aca="false">23+(26+((21.448-G246*(46.815+G246*(0.00059-G246*0.001813))))/60)/60</f>
        <v>23.4358229900296</v>
      </c>
      <c r="R246" s="1" t="n">
        <f aca="false">Q246+0.00256*COS(RADIANS(125.04-1934.136*G246))</f>
        <v>23.4380223768555</v>
      </c>
      <c r="S246" s="1" t="n">
        <f aca="false">DEGREES(ATAN2(COS(RADIANS(P246)),COS(RADIANS(R246))*SIN(RADIANS(P246))))</f>
        <v>161.537996686433</v>
      </c>
      <c r="T246" s="1" t="n">
        <f aca="false">DEGREES(ASIN(SIN(RADIANS(R246))*SIN(RADIANS(P246))))</f>
        <v>7.81712020918948</v>
      </c>
      <c r="U246" s="1" t="n">
        <f aca="false">TAN(RADIANS(R246/2))*TAN(RADIANS(R246/2))</f>
        <v>0.0430297380967186</v>
      </c>
      <c r="V246" s="1" t="n">
        <f aca="false">4*DEGREES(U246*SIN(2*RADIANS(I246))-2*K246*SIN(RADIANS(J246))+4*K246*U246*SIN(RADIANS(J246))*COS(2*RADIANS(I246))-0.5*U246*U246*SIN(4*RADIANS(I246))-1.25*K246*K246*SIN(2*RADIANS(J246)))</f>
        <v>0.286660819195106</v>
      </c>
      <c r="W246" s="1" t="n">
        <f aca="false">DEGREES(ACOS(COS(RADIANS(90.833))/(COS(RADIANS($B$2))*COS(RADIANS(T246)))-TAN(RADIANS($B$2))*TAN(RADIANS(T246))))</f>
        <v>101.38013999704</v>
      </c>
      <c r="X246" s="6" t="n">
        <f aca="false">(720-4*$B$3-V246+$B$4*60)/1440</f>
        <v>0.545030874431115</v>
      </c>
      <c r="Y246" s="6" t="n">
        <f aca="false">(X246*1440-W246*4)/1440</f>
        <v>0.263419374439337</v>
      </c>
      <c r="Z246" s="6" t="n">
        <f aca="false">(X246*1440+W246*4)/1440</f>
        <v>0.826642374422892</v>
      </c>
      <c r="AA246" s="1" t="n">
        <f aca="false">8*W246</f>
        <v>811.04111997632</v>
      </c>
      <c r="AB246" s="1" t="n">
        <f aca="false">MOD(E246*1440+V246+4*$B$3-60*$B$4,1440)</f>
        <v>655.155540819195</v>
      </c>
      <c r="AC246" s="1" t="n">
        <f aca="false">IF(AB246/4&lt;0,AB246/4+180,AB246/4-180)</f>
        <v>-16.2111147952012</v>
      </c>
      <c r="AD246" s="1" t="n">
        <f aca="false">DEGREES(ACOS(SIN(RADIANS($B$2))*SIN(RADIANS(T246))+COS(RADIANS($B$2))*COS(RADIANS(T246))*COS(RADIANS(AC246))))</f>
        <v>45.8388645706091</v>
      </c>
      <c r="AE246" s="1" t="n">
        <f aca="false">90-AD246</f>
        <v>44.1611354293909</v>
      </c>
      <c r="AF246" s="1" t="n">
        <f aca="false">IF(AE246&gt;85,0,IF(AE246&gt;5,58.1/TAN(RADIANS(AE246))-0.07/POWER(TAN(RADIANS(AE246)),3)+0.000086/POWER(TAN(RADIANS(AE246)),5),IF(AE246&gt;-0.575,1735+AE246*(-518.2+AE246*(103.4+AE246*(-12.79+AE246*0.711))),-20.772/TAN(RADIANS(AE246)))))/3600</f>
        <v>0.0165973203080994</v>
      </c>
      <c r="AG246" s="1" t="n">
        <f aca="false">AE246+AF246</f>
        <v>44.177732749699</v>
      </c>
      <c r="AH246" s="1" t="n">
        <f aca="false">IF(AC246&gt;0,MOD(DEGREES(ACOS(((SIN(RADIANS($B$2))*COS(RADIANS(AD246)))-SIN(RADIANS(T246)))/(COS(RADIANS($B$2))*SIN(RADIANS(AD246)))))+180,360),MOD(540-DEGREES(ACOS(((SIN(RADIANS($B$2))*COS(RADIANS(AD246)))-SIN(RADIANS(T246)))/(COS(RADIANS($B$2))*SIN(RADIANS(AD246))))),360))</f>
        <v>157.322464522999</v>
      </c>
    </row>
    <row r="247" customFormat="false" ht="15" hidden="false" customHeight="false" outlineLevel="0" collapsed="false">
      <c r="D247" s="5" t="n">
        <f aca="false">D246+1</f>
        <v>46268</v>
      </c>
      <c r="E247" s="6" t="n">
        <f aca="false">$B$5</f>
        <v>0.5</v>
      </c>
      <c r="F247" s="7" t="n">
        <f aca="false">D247+2415018.5+E247-$B$4/24</f>
        <v>2461286.95833333</v>
      </c>
      <c r="G247" s="8" t="n">
        <f aca="false">(F247-2451545)/36525</f>
        <v>0.266720282911252</v>
      </c>
      <c r="I247" s="1" t="n">
        <f aca="false">MOD(280.46646+G247*(36000.76983+G247*0.0003032),360)</f>
        <v>162.601995650035</v>
      </c>
      <c r="J247" s="1" t="n">
        <f aca="false">357.52911+G247*(35999.05029-0.0001537*G247)</f>
        <v>9959.20597695103</v>
      </c>
      <c r="K247" s="1" t="n">
        <f aca="false">0.016708634-G247*(0.000042037+0.0000001267*G247)</f>
        <v>0.0166974128660661</v>
      </c>
      <c r="L247" s="1" t="n">
        <f aca="false">SIN(RADIANS(J247))*(1.914602-G247*(0.004817+0.000014*G247))+SIN(RADIANS(2*J247))*(0.019993-0.000101*G247)+SIN(RADIANS(3*J247))*0.000289</f>
        <v>-1.62601496357787</v>
      </c>
      <c r="M247" s="1" t="n">
        <f aca="false">I247+L247</f>
        <v>160.975980686457</v>
      </c>
      <c r="N247" s="1" t="n">
        <f aca="false">J247+L247</f>
        <v>9957.57996198745</v>
      </c>
      <c r="O247" s="1" t="n">
        <f aca="false">(1.000001018*(1-K247*K247))/(1+K247*COS(RADIANS(N247)))</f>
        <v>1.008752415631</v>
      </c>
      <c r="P247" s="1" t="n">
        <f aca="false">M247-0.00569-0.00478*SIN(RADIANS(125.04-1934.136*G247))</f>
        <v>160.972740637303</v>
      </c>
      <c r="Q247" s="1" t="n">
        <f aca="false">23+(26+((21.448-G247*(46.815+G247*(0.00059-G247*0.001813))))/60)/60</f>
        <v>23.4358226339955</v>
      </c>
      <c r="R247" s="1" t="n">
        <f aca="false">Q247+0.00256*COS(RADIANS(125.04-1934.136*G247))</f>
        <v>23.4380208090877</v>
      </c>
      <c r="S247" s="1" t="n">
        <f aca="false">DEGREES(ATAN2(COS(RADIANS(P247)),COS(RADIANS(R247))*SIN(RADIANS(P247))))</f>
        <v>162.442327150666</v>
      </c>
      <c r="T247" s="1" t="n">
        <f aca="false">DEGREES(ASIN(SIN(RADIANS(R247))*SIN(RADIANS(P247))))</f>
        <v>7.45086227951226</v>
      </c>
      <c r="U247" s="1" t="n">
        <f aca="false">TAN(RADIANS(R247/2))*TAN(RADIANS(R247/2))</f>
        <v>0.0430297321764673</v>
      </c>
      <c r="V247" s="1" t="n">
        <f aca="false">4*DEGREES(U247*SIN(2*RADIANS(I247))-2*K247*SIN(RADIANS(J247))+4*K247*U247*SIN(RADIANS(J247))*COS(2*RADIANS(I247))-0.5*U247*U247*SIN(4*RADIANS(I247))-1.25*K247*K247*SIN(2*RADIANS(J247)))</f>
        <v>0.610828058242726</v>
      </c>
      <c r="W247" s="1" t="n">
        <f aca="false">DEGREES(ACOS(COS(RADIANS(90.833))/(COS(RADIANS($B$2))*COS(RADIANS(T247)))-TAN(RADIANS($B$2))*TAN(RADIANS(T247))))</f>
        <v>100.898293271142</v>
      </c>
      <c r="X247" s="6" t="n">
        <f aca="false">(720-4*$B$3-V247+$B$4*60)/1440</f>
        <v>0.544805758292887</v>
      </c>
      <c r="Y247" s="6" t="n">
        <f aca="false">(X247*1440-W247*4)/1440</f>
        <v>0.264532721428605</v>
      </c>
      <c r="Z247" s="6" t="n">
        <f aca="false">(X247*1440+W247*4)/1440</f>
        <v>0.825078795157169</v>
      </c>
      <c r="AA247" s="1" t="n">
        <f aca="false">8*W247</f>
        <v>807.186346169132</v>
      </c>
      <c r="AB247" s="1" t="n">
        <f aca="false">MOD(E247*1440+V247+4*$B$3-60*$B$4,1440)</f>
        <v>655.479708058243</v>
      </c>
      <c r="AC247" s="1" t="n">
        <f aca="false">IF(AB247/4&lt;0,AB247/4+180,AB247/4-180)</f>
        <v>-16.1300729854393</v>
      </c>
      <c r="AD247" s="1" t="n">
        <f aca="false">DEGREES(ACOS(SIN(RADIANS($B$2))*SIN(RADIANS(T247))+COS(RADIANS($B$2))*COS(RADIANS(T247))*COS(RADIANS(AC247))))</f>
        <v>46.1751266169653</v>
      </c>
      <c r="AE247" s="1" t="n">
        <f aca="false">90-AD247</f>
        <v>43.8248733830347</v>
      </c>
      <c r="AF247" s="1" t="n">
        <f aca="false">IF(AE247&gt;85,0,IF(AE247&gt;5,58.1/TAN(RADIANS(AE247))-0.07/POWER(TAN(RADIANS(AE247)),3)+0.000086/POWER(TAN(RADIANS(AE247)),5),IF(AE247&gt;-0.575,1735+AE247*(-518.2+AE247*(103.4+AE247*(-12.79+AE247*0.711))),-20.772/TAN(RADIANS(AE247)))))/3600</f>
        <v>0.0167928972570356</v>
      </c>
      <c r="AG247" s="1" t="n">
        <f aca="false">AE247+AF247</f>
        <v>43.8416662802917</v>
      </c>
      <c r="AH247" s="1" t="n">
        <f aca="false">IF(AC247&gt;0,MOD(DEGREES(ACOS(((SIN(RADIANS($B$2))*COS(RADIANS(AD247)))-SIN(RADIANS(T247)))/(COS(RADIANS($B$2))*SIN(RADIANS(AD247)))))+180,360),MOD(540-DEGREES(ACOS(((SIN(RADIANS($B$2))*COS(RADIANS(AD247)))-SIN(RADIANS(T247)))/(COS(RADIANS($B$2))*SIN(RADIANS(AD247))))),360))</f>
        <v>157.55307410947</v>
      </c>
    </row>
    <row r="248" customFormat="false" ht="15" hidden="false" customHeight="false" outlineLevel="0" collapsed="false">
      <c r="D248" s="5" t="n">
        <f aca="false">D247+1</f>
        <v>46269</v>
      </c>
      <c r="E248" s="6" t="n">
        <f aca="false">$B$5</f>
        <v>0.5</v>
      </c>
      <c r="F248" s="7" t="n">
        <f aca="false">D248+2415018.5+E248-$B$4/24</f>
        <v>2461287.95833333</v>
      </c>
      <c r="G248" s="8" t="n">
        <f aca="false">(F248-2451545)/36525</f>
        <v>0.266747661419124</v>
      </c>
      <c r="I248" s="1" t="n">
        <f aca="false">MOD(280.46646+G248*(36000.76983+G248*0.0003032),360)</f>
        <v>163.587643014627</v>
      </c>
      <c r="J248" s="1" t="n">
        <f aca="false">357.52911+G248*(35999.05029-0.0001537*G248)</f>
        <v>9960.1915772305</v>
      </c>
      <c r="K248" s="1" t="n">
        <f aca="false">0.016708634-G248*(0.000042037+0.0000001267*G248)</f>
        <v>0.0166974117133052</v>
      </c>
      <c r="L248" s="1" t="n">
        <f aca="false">SIN(RADIANS(J248))*(1.914602-G248*(0.004817+0.000014*G248))+SIN(RADIANS(2*J248))*(0.019993-0.000101*G248)+SIN(RADIANS(3*J248))*0.000289</f>
        <v>-1.64294292846998</v>
      </c>
      <c r="M248" s="1" t="n">
        <f aca="false">I248+L248</f>
        <v>161.944700086157</v>
      </c>
      <c r="N248" s="1" t="n">
        <f aca="false">J248+L248</f>
        <v>9958.54863430203</v>
      </c>
      <c r="O248" s="1" t="n">
        <f aca="false">(1.000001018*(1-K248*K248))/(1+K248*COS(RADIANS(N248)))</f>
        <v>1.00850862960899</v>
      </c>
      <c r="P248" s="1" t="n">
        <f aca="false">M248-0.00569-0.00478*SIN(RADIANS(125.04-1934.136*G248))</f>
        <v>161.941463829318</v>
      </c>
      <c r="Q248" s="1" t="n">
        <f aca="false">23+(26+((21.448-G248*(46.815+G248*(0.00059-G248*0.001813))))/60)/60</f>
        <v>23.4358222779613</v>
      </c>
      <c r="R248" s="1" t="n">
        <f aca="false">Q248+0.00256*COS(RADIANS(125.04-1934.136*G248))</f>
        <v>23.4380192394422</v>
      </c>
      <c r="S248" s="1" t="n">
        <f aca="false">DEGREES(ATAN2(COS(RADIANS(P248)),COS(RADIANS(R248))*SIN(RADIANS(P248))))</f>
        <v>163.345576883118</v>
      </c>
      <c r="T248" s="1" t="n">
        <f aca="false">DEGREES(ASIN(SIN(RADIANS(R248))*SIN(RADIANS(P248))))</f>
        <v>7.08259477935927</v>
      </c>
      <c r="U248" s="1" t="n">
        <f aca="false">TAN(RADIANS(R248/2))*TAN(RADIANS(R248/2))</f>
        <v>0.0430297262491262</v>
      </c>
      <c r="V248" s="1" t="n">
        <f aca="false">4*DEGREES(U248*SIN(2*RADIANS(I248))-2*K248*SIN(RADIANS(J248))+4*K248*U248*SIN(RADIANS(J248))*COS(2*RADIANS(I248))-0.5*U248*U248*SIN(4*RADIANS(I248))-1.25*K248*K248*SIN(2*RADIANS(J248)))</f>
        <v>0.939312418015713</v>
      </c>
      <c r="W248" s="1" t="n">
        <f aca="false">DEGREES(ACOS(COS(RADIANS(90.833))/(COS(RADIANS($B$2))*COS(RADIANS(T248)))-TAN(RADIANS($B$2))*TAN(RADIANS(T248))))</f>
        <v>100.415454385471</v>
      </c>
      <c r="X248" s="6" t="n">
        <f aca="false">(720-4*$B$3-V248+$B$4*60)/1440</f>
        <v>0.544577644154156</v>
      </c>
      <c r="Y248" s="6" t="n">
        <f aca="false">(X248*1440-W248*4)/1440</f>
        <v>0.265645826416736</v>
      </c>
      <c r="Z248" s="6" t="n">
        <f aca="false">(X248*1440+W248*4)/1440</f>
        <v>0.823509461891576</v>
      </c>
      <c r="AA248" s="1" t="n">
        <f aca="false">8*W248</f>
        <v>803.32363508377</v>
      </c>
      <c r="AB248" s="1" t="n">
        <f aca="false">MOD(E248*1440+V248+4*$B$3-60*$B$4,1440)</f>
        <v>655.808192418016</v>
      </c>
      <c r="AC248" s="1" t="n">
        <f aca="false">IF(AB248/4&lt;0,AB248/4+180,AB248/4-180)</f>
        <v>-16.0479518954961</v>
      </c>
      <c r="AD248" s="1" t="n">
        <f aca="false">DEGREES(ACOS(SIN(RADIANS($B$2))*SIN(RADIANS(T248))+COS(RADIANS($B$2))*COS(RADIANS(T248))*COS(RADIANS(AC248))))</f>
        <v>46.5135006756305</v>
      </c>
      <c r="AE248" s="1" t="n">
        <f aca="false">90-AD248</f>
        <v>43.4864993243695</v>
      </c>
      <c r="AF248" s="1" t="n">
        <f aca="false">IF(AE248&gt;85,0,IF(AE248&gt;5,58.1/TAN(RADIANS(AE248))-0.07/POWER(TAN(RADIANS(AE248)),3)+0.000086/POWER(TAN(RADIANS(AE248)),5),IF(AE248&gt;-0.575,1735+AE248*(-518.2+AE248*(103.4+AE248*(-12.79+AE248*0.711))),-20.772/TAN(RADIANS(AE248)))))/3600</f>
        <v>0.0169921135521081</v>
      </c>
      <c r="AG248" s="1" t="n">
        <f aca="false">AE248+AF248</f>
        <v>43.5034914379216</v>
      </c>
      <c r="AH248" s="1" t="n">
        <f aca="false">IF(AC248&gt;0,MOD(DEGREES(ACOS(((SIN(RADIANS($B$2))*COS(RADIANS(AD248)))-SIN(RADIANS(T248)))/(COS(RADIANS($B$2))*SIN(RADIANS(AD248)))))+180,360),MOD(540-DEGREES(ACOS(((SIN(RADIANS($B$2))*COS(RADIANS(AD248)))-SIN(RADIANS(T248)))/(COS(RADIANS($B$2))*SIN(RADIANS(AD248))))),360))</f>
        <v>157.783362552214</v>
      </c>
    </row>
    <row r="249" customFormat="false" ht="15" hidden="false" customHeight="false" outlineLevel="0" collapsed="false">
      <c r="D249" s="5" t="n">
        <f aca="false">D248+1</f>
        <v>46270</v>
      </c>
      <c r="E249" s="6" t="n">
        <f aca="false">$B$5</f>
        <v>0.5</v>
      </c>
      <c r="F249" s="7" t="n">
        <f aca="false">D249+2415018.5+E249-$B$4/24</f>
        <v>2461288.95833333</v>
      </c>
      <c r="G249" s="8" t="n">
        <f aca="false">(F249-2451545)/36525</f>
        <v>0.266775039926995</v>
      </c>
      <c r="I249" s="1" t="n">
        <f aca="false">MOD(280.46646+G249*(36000.76983+G249*0.0003032),360)</f>
        <v>164.573290379221</v>
      </c>
      <c r="J249" s="1" t="n">
        <f aca="false">357.52911+G249*(35999.05029-0.0001537*G249)</f>
        <v>9961.17717750998</v>
      </c>
      <c r="K249" s="1" t="n">
        <f aca="false">0.016708634-G249*(0.000042037+0.0000001267*G249)</f>
        <v>0.0166974105605442</v>
      </c>
      <c r="L249" s="1" t="n">
        <f aca="false">SIN(RADIANS(J249))*(1.914602-G249*(0.004817+0.000014*G249))+SIN(RADIANS(2*J249))*(0.019993-0.000101*G249)+SIN(RADIANS(3*J249))*0.000289</f>
        <v>-1.65940003850836</v>
      </c>
      <c r="M249" s="1" t="n">
        <f aca="false">I249+L249</f>
        <v>162.913890340713</v>
      </c>
      <c r="N249" s="1" t="n">
        <f aca="false">J249+L249</f>
        <v>9959.51777747148</v>
      </c>
      <c r="O249" s="1" t="n">
        <f aca="false">(1.000001018*(1-K249*K249))/(1+K249*COS(RADIANS(N249)))</f>
        <v>1.00826230896873</v>
      </c>
      <c r="P249" s="1" t="n">
        <f aca="false">M249-0.00569-0.00478*SIN(RADIANS(125.04-1934.136*G249))</f>
        <v>162.910657874094</v>
      </c>
      <c r="Q249" s="1" t="n">
        <f aca="false">23+(26+((21.448-G249*(46.815+G249*(0.00059-G249*0.001813))))/60)/60</f>
        <v>23.4358219219272</v>
      </c>
      <c r="R249" s="1" t="n">
        <f aca="false">Q249+0.00256*COS(RADIANS(125.04-1934.136*G249))</f>
        <v>23.4380176679202</v>
      </c>
      <c r="S249" s="1" t="n">
        <f aca="false">DEGREES(ATAN2(COS(RADIANS(P249)),COS(RADIANS(R249))*SIN(RADIANS(P249))))</f>
        <v>164.247819736595</v>
      </c>
      <c r="T249" s="1" t="n">
        <f aca="false">DEGREES(ASIN(SIN(RADIANS(R249))*SIN(RADIANS(P249))))</f>
        <v>6.71240756726475</v>
      </c>
      <c r="U249" s="1" t="n">
        <f aca="false">TAN(RADIANS(R249/2))*TAN(RADIANS(R249/2))</f>
        <v>0.043029720314699</v>
      </c>
      <c r="V249" s="1" t="n">
        <f aca="false">4*DEGREES(U249*SIN(2*RADIANS(I249))-2*K249*SIN(RADIANS(J249))+4*K249*U249*SIN(RADIANS(J249))*COS(2*RADIANS(I249))-0.5*U249*U249*SIN(4*RADIANS(I249))-1.25*K249*K249*SIN(2*RADIANS(J249)))</f>
        <v>1.27182609423108</v>
      </c>
      <c r="W249" s="1" t="n">
        <f aca="false">DEGREES(ACOS(COS(RADIANS(90.833))/(COS(RADIANS($B$2))*COS(RADIANS(T249)))-TAN(RADIANS($B$2))*TAN(RADIANS(T249))))</f>
        <v>99.931683052467</v>
      </c>
      <c r="X249" s="6" t="n">
        <f aca="false">(720-4*$B$3-V249+$B$4*60)/1440</f>
        <v>0.544346731879006</v>
      </c>
      <c r="Y249" s="6" t="n">
        <f aca="false">(X249*1440-W249*4)/1440</f>
        <v>0.266758723399931</v>
      </c>
      <c r="Z249" s="6" t="n">
        <f aca="false">(X249*1440+W249*4)/1440</f>
        <v>0.821934740358081</v>
      </c>
      <c r="AA249" s="1" t="n">
        <f aca="false">8*W249</f>
        <v>799.453464419736</v>
      </c>
      <c r="AB249" s="1" t="n">
        <f aca="false">MOD(E249*1440+V249+4*$B$3-60*$B$4,1440)</f>
        <v>656.140706094231</v>
      </c>
      <c r="AC249" s="1" t="n">
        <f aca="false">IF(AB249/4&lt;0,AB249/4+180,AB249/4-180)</f>
        <v>-15.9648234764422</v>
      </c>
      <c r="AD249" s="1" t="n">
        <f aca="false">DEGREES(ACOS(SIN(RADIANS($B$2))*SIN(RADIANS(T249))+COS(RADIANS($B$2))*COS(RADIANS(T249))*COS(RADIANS(AC249))))</f>
        <v>46.8539199257594</v>
      </c>
      <c r="AE249" s="1" t="n">
        <f aca="false">90-AD249</f>
        <v>43.1460800742406</v>
      </c>
      <c r="AF249" s="1" t="n">
        <f aca="false">IF(AE249&gt;85,0,IF(AE249&gt;5,58.1/TAN(RADIANS(AE249))-0.07/POWER(TAN(RADIANS(AE249)),3)+0.000086/POWER(TAN(RADIANS(AE249)),5),IF(AE249&gt;-0.575,1735+AE249*(-518.2+AE249*(103.4+AE249*(-12.79+AE249*0.711))),-20.772/TAN(RADIANS(AE249)))))/3600</f>
        <v>0.0171950337393631</v>
      </c>
      <c r="AG249" s="1" t="n">
        <f aca="false">AE249+AF249</f>
        <v>43.16327510798</v>
      </c>
      <c r="AH249" s="1" t="n">
        <f aca="false">IF(AC249&gt;0,MOD(DEGREES(ACOS(((SIN(RADIANS($B$2))*COS(RADIANS(AD249)))-SIN(RADIANS(T249)))/(COS(RADIANS($B$2))*SIN(RADIANS(AD249)))))+180,360),MOD(540-DEGREES(ACOS(((SIN(RADIANS($B$2))*COS(RADIANS(AD249)))-SIN(RADIANS(T249)))/(COS(RADIANS($B$2))*SIN(RADIANS(AD249))))),360))</f>
        <v>158.013200821823</v>
      </c>
    </row>
    <row r="250" customFormat="false" ht="15" hidden="false" customHeight="false" outlineLevel="0" collapsed="false">
      <c r="D250" s="5" t="n">
        <f aca="false">D249+1</f>
        <v>46271</v>
      </c>
      <c r="E250" s="6" t="n">
        <f aca="false">$B$5</f>
        <v>0.5</v>
      </c>
      <c r="F250" s="7" t="n">
        <f aca="false">D250+2415018.5+E250-$B$4/24</f>
        <v>2461289.95833333</v>
      </c>
      <c r="G250" s="8" t="n">
        <f aca="false">(F250-2451545)/36525</f>
        <v>0.266802418434866</v>
      </c>
      <c r="I250" s="1" t="n">
        <f aca="false">MOD(280.46646+G250*(36000.76983+G250*0.0003032),360)</f>
        <v>165.558937743814</v>
      </c>
      <c r="J250" s="1" t="n">
        <f aca="false">357.52911+G250*(35999.05029-0.0001537*G250)</f>
        <v>9962.16277778947</v>
      </c>
      <c r="K250" s="1" t="n">
        <f aca="false">0.016708634-G250*(0.000042037+0.0000001267*G250)</f>
        <v>0.0166974094077829</v>
      </c>
      <c r="L250" s="1" t="n">
        <f aca="false">SIN(RADIANS(J250))*(1.914602-G250*(0.004817+0.000014*G250))+SIN(RADIANS(2*J250))*(0.019993-0.000101*G250)+SIN(RADIANS(3*J250))*0.000289</f>
        <v>-1.67538114199094</v>
      </c>
      <c r="M250" s="1" t="n">
        <f aca="false">I250+L250</f>
        <v>163.883556601823</v>
      </c>
      <c r="N250" s="1" t="n">
        <f aca="false">J250+L250</f>
        <v>9960.48739664747</v>
      </c>
      <c r="O250" s="1" t="n">
        <f aca="false">(1.000001018*(1-K250*K250))/(1+K250*COS(RADIANS(N250)))</f>
        <v>1.00801352296259</v>
      </c>
      <c r="P250" s="1" t="n">
        <f aca="false">M250-0.00569-0.00478*SIN(RADIANS(125.04-1934.136*G250))</f>
        <v>163.880327923324</v>
      </c>
      <c r="Q250" s="1" t="n">
        <f aca="false">23+(26+((21.448-G250*(46.815+G250*(0.00059-G250*0.001813))))/60)/60</f>
        <v>23.4358215658931</v>
      </c>
      <c r="R250" s="1" t="n">
        <f aca="false">Q250+0.00256*COS(RADIANS(125.04-1934.136*G250))</f>
        <v>23.4380160945226</v>
      </c>
      <c r="S250" s="1" t="n">
        <f aca="false">DEGREES(ATAN2(COS(RADIANS(P250)),COS(RADIANS(R250))*SIN(RADIANS(P250))))</f>
        <v>165.149130615527</v>
      </c>
      <c r="T250" s="1" t="n">
        <f aca="false">DEGREES(ASIN(SIN(RADIANS(R250))*SIN(RADIANS(P250))))</f>
        <v>6.34039063834026</v>
      </c>
      <c r="U250" s="1" t="n">
        <f aca="false">TAN(RADIANS(R250/2))*TAN(RADIANS(R250/2))</f>
        <v>0.0430297143731897</v>
      </c>
      <c r="V250" s="1" t="n">
        <f aca="false">4*DEGREES(U250*SIN(2*RADIANS(I250))-2*K250*SIN(RADIANS(J250))+4*K250*U250*SIN(RADIANS(J250))*COS(2*RADIANS(I250))-0.5*U250*U250*SIN(4*RADIANS(I250))-1.25*K250*K250*SIN(2*RADIANS(J250)))</f>
        <v>1.60807750658128</v>
      </c>
      <c r="W250" s="1" t="n">
        <f aca="false">DEGREES(ACOS(COS(RADIANS(90.833))/(COS(RADIANS($B$2))*COS(RADIANS(T250)))-TAN(RADIANS($B$2))*TAN(RADIANS(T250))))</f>
        <v>99.4470365760469</v>
      </c>
      <c r="X250" s="6" t="n">
        <f aca="false">(720-4*$B$3-V250+$B$4*60)/1440</f>
        <v>0.544113223953763</v>
      </c>
      <c r="Y250" s="6" t="n">
        <f aca="false">(X250*1440-W250*4)/1440</f>
        <v>0.267871455686966</v>
      </c>
      <c r="Z250" s="6" t="n">
        <f aca="false">(X250*1440+W250*4)/1440</f>
        <v>0.82035499222056</v>
      </c>
      <c r="AA250" s="1" t="n">
        <f aca="false">8*W250</f>
        <v>795.576292608375</v>
      </c>
      <c r="AB250" s="1" t="n">
        <f aca="false">MOD(E250*1440+V250+4*$B$3-60*$B$4,1440)</f>
        <v>656.476957506581</v>
      </c>
      <c r="AC250" s="1" t="n">
        <f aca="false">IF(AB250/4&lt;0,AB250/4+180,AB250/4-180)</f>
        <v>-15.8807606233547</v>
      </c>
      <c r="AD250" s="1" t="n">
        <f aca="false">DEGREES(ACOS(SIN(RADIANS($B$2))*SIN(RADIANS(T250))+COS(RADIANS($B$2))*COS(RADIANS(T250))*COS(RADIANS(AC250))))</f>
        <v>47.1963167322154</v>
      </c>
      <c r="AE250" s="1" t="n">
        <f aca="false">90-AD250</f>
        <v>42.8036832677846</v>
      </c>
      <c r="AF250" s="1" t="n">
        <f aca="false">IF(AE250&gt;85,0,IF(AE250&gt;5,58.1/TAN(RADIANS(AE250))-0.07/POWER(TAN(RADIANS(AE250)),3)+0.000086/POWER(TAN(RADIANS(AE250)),5),IF(AE250&gt;-0.575,1735+AE250*(-518.2+AE250*(103.4+AE250*(-12.79+AE250*0.711))),-20.772/TAN(RADIANS(AE250)))))/3600</f>
        <v>0.0174017241879974</v>
      </c>
      <c r="AG250" s="1" t="n">
        <f aca="false">AE250+AF250</f>
        <v>42.8210849919726</v>
      </c>
      <c r="AH250" s="1" t="n">
        <f aca="false">IF(AC250&gt;0,MOD(DEGREES(ACOS(((SIN(RADIANS($B$2))*COS(RADIANS(AD250)))-SIN(RADIANS(T250)))/(COS(RADIANS($B$2))*SIN(RADIANS(AD250)))))+180,360),MOD(540-DEGREES(ACOS(((SIN(RADIANS($B$2))*COS(RADIANS(AD250)))-SIN(RADIANS(T250)))/(COS(RADIANS($B$2))*SIN(RADIANS(AD250))))),360))</f>
        <v>158.242462138625</v>
      </c>
    </row>
    <row r="251" customFormat="false" ht="15" hidden="false" customHeight="false" outlineLevel="0" collapsed="false">
      <c r="D251" s="5" t="n">
        <f aca="false">D250+1</f>
        <v>46272</v>
      </c>
      <c r="E251" s="6" t="n">
        <f aca="false">$B$5</f>
        <v>0.5</v>
      </c>
      <c r="F251" s="7" t="n">
        <f aca="false">D251+2415018.5+E251-$B$4/24</f>
        <v>2461290.95833333</v>
      </c>
      <c r="G251" s="8" t="n">
        <f aca="false">(F251-2451545)/36525</f>
        <v>0.266829796942738</v>
      </c>
      <c r="I251" s="1" t="n">
        <f aca="false">MOD(280.46646+G251*(36000.76983+G251*0.0003032),360)</f>
        <v>166.544585108408</v>
      </c>
      <c r="J251" s="1" t="n">
        <f aca="false">357.52911+G251*(35999.05029-0.0001537*G251)</f>
        <v>9963.14837806894</v>
      </c>
      <c r="K251" s="1" t="n">
        <f aca="false">0.016708634-G251*(0.000042037+0.0000001267*G251)</f>
        <v>0.0166974082550215</v>
      </c>
      <c r="L251" s="1" t="n">
        <f aca="false">SIN(RADIANS(J251))*(1.914602-G251*(0.004817+0.000014*G251))+SIN(RADIANS(2*J251))*(0.019993-0.000101*G251)+SIN(RADIANS(3*J251))*0.000289</f>
        <v>-1.69088121023653</v>
      </c>
      <c r="M251" s="1" t="n">
        <f aca="false">I251+L251</f>
        <v>164.853703898171</v>
      </c>
      <c r="N251" s="1" t="n">
        <f aca="false">J251+L251</f>
        <v>9961.4574968587</v>
      </c>
      <c r="O251" s="1" t="n">
        <f aca="false">(1.000001018*(1-K251*K251))/(1+K251*COS(RADIANS(N251)))</f>
        <v>1.00776234164007</v>
      </c>
      <c r="P251" s="1" t="n">
        <f aca="false">M251-0.00569-0.00478*SIN(RADIANS(125.04-1934.136*G251))</f>
        <v>164.850479005691</v>
      </c>
      <c r="Q251" s="1" t="n">
        <f aca="false">23+(26+((21.448-G251*(46.815+G251*(0.00059-G251*0.001813))))/60)/60</f>
        <v>23.4358212098589</v>
      </c>
      <c r="R251" s="1" t="n">
        <f aca="false">Q251+0.00256*COS(RADIANS(125.04-1934.136*G251))</f>
        <v>23.4380145192504</v>
      </c>
      <c r="S251" s="1" t="n">
        <f aca="false">DEGREES(ATAN2(COS(RADIANS(P251)),COS(RADIANS(R251))*SIN(RADIANS(P251))))</f>
        <v>166.049585422787</v>
      </c>
      <c r="T251" s="1" t="n">
        <f aca="false">DEGREES(ASIN(SIN(RADIANS(R251))*SIN(RADIANS(P251))))</f>
        <v>5.96663413216466</v>
      </c>
      <c r="U251" s="1" t="n">
        <f aca="false">TAN(RADIANS(R251/2))*TAN(RADIANS(R251/2))</f>
        <v>0.0430297084246022</v>
      </c>
      <c r="V251" s="1" t="n">
        <f aca="false">4*DEGREES(U251*SIN(2*RADIANS(I251))-2*K251*SIN(RADIANS(J251))+4*K251*U251*SIN(RADIANS(J251))*COS(2*RADIANS(I251))-0.5*U251*U251*SIN(4*RADIANS(I251))-1.25*K251*K251*SIN(2*RADIANS(J251)))</f>
        <v>1.94777145962602</v>
      </c>
      <c r="W251" s="1" t="n">
        <f aca="false">DEGREES(ACOS(COS(RADIANS(90.833))/(COS(RADIANS($B$2))*COS(RADIANS(T251)))-TAN(RADIANS($B$2))*TAN(RADIANS(T251))))</f>
        <v>98.9615699921536</v>
      </c>
      <c r="X251" s="6" t="n">
        <f aca="false">(720-4*$B$3-V251+$B$4*60)/1440</f>
        <v>0.54387732537526</v>
      </c>
      <c r="Y251" s="6" t="n">
        <f aca="false">(X251*1440-W251*4)/1440</f>
        <v>0.268984075397055</v>
      </c>
      <c r="Z251" s="6" t="n">
        <f aca="false">(X251*1440+W251*4)/1440</f>
        <v>0.818770575353464</v>
      </c>
      <c r="AA251" s="1" t="n">
        <f aca="false">8*W251</f>
        <v>791.692559937229</v>
      </c>
      <c r="AB251" s="1" t="n">
        <f aca="false">MOD(E251*1440+V251+4*$B$3-60*$B$4,1440)</f>
        <v>656.816651459626</v>
      </c>
      <c r="AC251" s="1" t="n">
        <f aca="false">IF(AB251/4&lt;0,AB251/4+180,AB251/4-180)</f>
        <v>-15.7958371350935</v>
      </c>
      <c r="AD251" s="1" t="n">
        <f aca="false">DEGREES(ACOS(SIN(RADIANS($B$2))*SIN(RADIANS(T251))+COS(RADIANS($B$2))*COS(RADIANS(T251))*COS(RADIANS(AC251))))</f>
        <v>47.5406226280435</v>
      </c>
      <c r="AE251" s="1" t="n">
        <f aca="false">90-AD251</f>
        <v>42.4593773719565</v>
      </c>
      <c r="AF251" s="1" t="n">
        <f aca="false">IF(AE251&gt;85,0,IF(AE251&gt;5,58.1/TAN(RADIANS(AE251))-0.07/POWER(TAN(RADIANS(AE251)),3)+0.000086/POWER(TAN(RADIANS(AE251)),5),IF(AE251&gt;-0.575,1735+AE251*(-518.2+AE251*(103.4+AE251*(-12.79+AE251*0.711))),-20.772/TAN(RADIANS(AE251)))))/3600</f>
        <v>0.0176122531144039</v>
      </c>
      <c r="AG251" s="1" t="n">
        <f aca="false">AE251+AF251</f>
        <v>42.4769896250709</v>
      </c>
      <c r="AH251" s="1" t="n">
        <f aca="false">IF(AC251&gt;0,MOD(DEGREES(ACOS(((SIN(RADIANS($B$2))*COS(RADIANS(AD251)))-SIN(RADIANS(T251)))/(COS(RADIANS($B$2))*SIN(RADIANS(AD251)))))+180,360),MOD(540-DEGREES(ACOS(((SIN(RADIANS($B$2))*COS(RADIANS(AD251)))-SIN(RADIANS(T251)))/(COS(RADIANS($B$2))*SIN(RADIANS(AD251))))),360))</f>
        <v>158.471021974729</v>
      </c>
    </row>
    <row r="252" customFormat="false" ht="15" hidden="false" customHeight="false" outlineLevel="0" collapsed="false">
      <c r="D252" s="5" t="n">
        <f aca="false">D251+1</f>
        <v>46273</v>
      </c>
      <c r="E252" s="6" t="n">
        <f aca="false">$B$5</f>
        <v>0.5</v>
      </c>
      <c r="F252" s="7" t="n">
        <f aca="false">D252+2415018.5+E252-$B$4/24</f>
        <v>2461291.95833333</v>
      </c>
      <c r="G252" s="8" t="n">
        <f aca="false">(F252-2451545)/36525</f>
        <v>0.266857175450609</v>
      </c>
      <c r="I252" s="1" t="n">
        <f aca="false">MOD(280.46646+G252*(36000.76983+G252*0.0003032),360)</f>
        <v>167.530232473002</v>
      </c>
      <c r="J252" s="1" t="n">
        <f aca="false">357.52911+G252*(35999.05029-0.0001537*G252)</f>
        <v>9964.13397834842</v>
      </c>
      <c r="K252" s="1" t="n">
        <f aca="false">0.016708634-G252*(0.000042037+0.0000001267*G252)</f>
        <v>0.0166974071022599</v>
      </c>
      <c r="L252" s="1" t="n">
        <f aca="false">SIN(RADIANS(J252))*(1.914602-G252*(0.004817+0.000014*G252))+SIN(RADIANS(2*J252))*(0.019993-0.000101*G252)+SIN(RADIANS(3*J252))*0.000289</f>
        <v>-1.70589533937622</v>
      </c>
      <c r="M252" s="1" t="n">
        <f aca="false">I252+L252</f>
        <v>165.824337133626</v>
      </c>
      <c r="N252" s="1" t="n">
        <f aca="false">J252+L252</f>
        <v>9962.42808300905</v>
      </c>
      <c r="O252" s="1" t="n">
        <f aca="false">(1.000001018*(1-K252*K252))/(1+K252*COS(RADIANS(N252)))</f>
        <v>1.00750883583123</v>
      </c>
      <c r="P252" s="1" t="n">
        <f aca="false">M252-0.00569-0.00478*SIN(RADIANS(125.04-1934.136*G252))</f>
        <v>165.821116025058</v>
      </c>
      <c r="Q252" s="1" t="n">
        <f aca="false">23+(26+((21.448-G252*(46.815+G252*(0.00059-G252*0.001813))))/60)/60</f>
        <v>23.4358208538248</v>
      </c>
      <c r="R252" s="1" t="n">
        <f aca="false">Q252+0.00256*COS(RADIANS(125.04-1934.136*G252))</f>
        <v>23.4380129421049</v>
      </c>
      <c r="S252" s="1" t="n">
        <f aca="false">DEGREES(ATAN2(COS(RADIANS(P252)),COS(RADIANS(R252))*SIN(RADIANS(P252))))</f>
        <v>166.949261007296</v>
      </c>
      <c r="T252" s="1" t="n">
        <f aca="false">DEGREES(ASIN(SIN(RADIANS(R252))*SIN(RADIANS(P252))))</f>
        <v>5.59122834159139</v>
      </c>
      <c r="U252" s="1" t="n">
        <f aca="false">TAN(RADIANS(R252/2))*TAN(RADIANS(R252/2))</f>
        <v>0.0430297024689406</v>
      </c>
      <c r="V252" s="1" t="n">
        <f aca="false">4*DEGREES(U252*SIN(2*RADIANS(I252))-2*K252*SIN(RADIANS(J252))+4*K252*U252*SIN(RADIANS(J252))*COS(2*RADIANS(I252))-0.5*U252*U252*SIN(4*RADIANS(I252))-1.25*K252*K252*SIN(2*RADIANS(J252)))</f>
        <v>2.29060929534164</v>
      </c>
      <c r="W252" s="1" t="n">
        <f aca="false">DEGREES(ACOS(COS(RADIANS(90.833))/(COS(RADIANS($B$2))*COS(RADIANS(T252)))-TAN(RADIANS($B$2))*TAN(RADIANS(T252))))</f>
        <v>98.4753362092538</v>
      </c>
      <c r="X252" s="6" t="n">
        <f aca="false">(720-4*$B$3-V252+$B$4*60)/1440</f>
        <v>0.543639243544902</v>
      </c>
      <c r="Y252" s="6" t="n">
        <f aca="false">(X252*1440-W252*4)/1440</f>
        <v>0.270096642963641</v>
      </c>
      <c r="Z252" s="6" t="n">
        <f aca="false">(X252*1440+W252*4)/1440</f>
        <v>0.817181844126162</v>
      </c>
      <c r="AA252" s="1" t="n">
        <f aca="false">8*W252</f>
        <v>787.80268967403</v>
      </c>
      <c r="AB252" s="1" t="n">
        <f aca="false">MOD(E252*1440+V252+4*$B$3-60*$B$4,1440)</f>
        <v>657.159489295342</v>
      </c>
      <c r="AC252" s="1" t="n">
        <f aca="false">IF(AB252/4&lt;0,AB252/4+180,AB252/4-180)</f>
        <v>-15.7101276761646</v>
      </c>
      <c r="AD252" s="1" t="n">
        <f aca="false">DEGREES(ACOS(SIN(RADIANS($B$2))*SIN(RADIANS(T252))+COS(RADIANS($B$2))*COS(RADIANS(T252))*COS(RADIANS(AC252))))</f>
        <v>47.886768298092</v>
      </c>
      <c r="AE252" s="1" t="n">
        <f aca="false">90-AD252</f>
        <v>42.113231701908</v>
      </c>
      <c r="AF252" s="1" t="n">
        <f aca="false">IF(AE252&gt;85,0,IF(AE252&gt;5,58.1/TAN(RADIANS(AE252))-0.07/POWER(TAN(RADIANS(AE252)),3)+0.000086/POWER(TAN(RADIANS(AE252)),5),IF(AE252&gt;-0.575,1735+AE252*(-518.2+AE252*(103.4+AE252*(-12.79+AE252*0.711))),-20.772/TAN(RADIANS(AE252)))))/3600</f>
        <v>0.0178266906054925</v>
      </c>
      <c r="AG252" s="1" t="n">
        <f aca="false">AE252+AF252</f>
        <v>42.1310583925135</v>
      </c>
      <c r="AH252" s="1" t="n">
        <f aca="false">IF(AC252&gt;0,MOD(DEGREES(ACOS(((SIN(RADIANS($B$2))*COS(RADIANS(AD252)))-SIN(RADIANS(T252)))/(COS(RADIANS($B$2))*SIN(RADIANS(AD252)))))+180,360),MOD(540-DEGREES(ACOS(((SIN(RADIANS($B$2))*COS(RADIANS(AD252)))-SIN(RADIANS(T252)))/(COS(RADIANS($B$2))*SIN(RADIANS(AD252))))),360))</f>
        <v>158.698758051356</v>
      </c>
    </row>
    <row r="253" customFormat="false" ht="15" hidden="false" customHeight="false" outlineLevel="0" collapsed="false">
      <c r="D253" s="5" t="n">
        <f aca="false">D252+1</f>
        <v>46274</v>
      </c>
      <c r="E253" s="6" t="n">
        <f aca="false">$B$5</f>
        <v>0.5</v>
      </c>
      <c r="F253" s="7" t="n">
        <f aca="false">D253+2415018.5+E253-$B$4/24</f>
        <v>2461292.95833333</v>
      </c>
      <c r="G253" s="8" t="n">
        <f aca="false">(F253-2451545)/36525</f>
        <v>0.26688455395848</v>
      </c>
      <c r="I253" s="1" t="n">
        <f aca="false">MOD(280.46646+G253*(36000.76983+G253*0.0003032),360)</f>
        <v>168.515879837594</v>
      </c>
      <c r="J253" s="1" t="n">
        <f aca="false">357.52911+G253*(35999.05029-0.0001537*G253)</f>
        <v>9965.1195786279</v>
      </c>
      <c r="K253" s="1" t="n">
        <f aca="false">0.016708634-G253*(0.000042037+0.0000001267*G253)</f>
        <v>0.0166974059494981</v>
      </c>
      <c r="L253" s="1" t="n">
        <f aca="false">SIN(RADIANS(J253))*(1.914602-G253*(0.004817+0.000014*G253))+SIN(RADIANS(2*J253))*(0.019993-0.000101*G253)+SIN(RADIANS(3*J253))*0.000289</f>
        <v>-1.72041875212782</v>
      </c>
      <c r="M253" s="1" t="n">
        <f aca="false">I253+L253</f>
        <v>166.795461085466</v>
      </c>
      <c r="N253" s="1" t="n">
        <f aca="false">J253+L253</f>
        <v>9963.39915987577</v>
      </c>
      <c r="O253" s="1" t="n">
        <f aca="false">(1.000001018*(1-K253*K253))/(1+K253*COS(RADIANS(N253)))</f>
        <v>1.00725307712992</v>
      </c>
      <c r="P253" s="1" t="n">
        <f aca="false">M253-0.00569-0.00478*SIN(RADIANS(125.04-1934.136*G253))</f>
        <v>166.792243758703</v>
      </c>
      <c r="Q253" s="1" t="n">
        <f aca="false">23+(26+((21.448-G253*(46.815+G253*(0.00059-G253*0.001813))))/60)/60</f>
        <v>23.4358204977907</v>
      </c>
      <c r="R253" s="1" t="n">
        <f aca="false">Q253+0.00256*COS(RADIANS(125.04-1934.136*G253))</f>
        <v>23.4380113630868</v>
      </c>
      <c r="S253" s="1" t="n">
        <f aca="false">DEGREES(ATAN2(COS(RADIANS(P253)),COS(RADIANS(R253))*SIN(RADIANS(P253))))</f>
        <v>167.848235112384</v>
      </c>
      <c r="T253" s="1" t="n">
        <f aca="false">DEGREES(ASIN(SIN(RADIANS(R253))*SIN(RADIANS(P253))))</f>
        <v>5.21426372239971</v>
      </c>
      <c r="U253" s="1" t="n">
        <f aca="false">TAN(RADIANS(R253/2))*TAN(RADIANS(R253/2))</f>
        <v>0.0430296965062086</v>
      </c>
      <c r="V253" s="1" t="n">
        <f aca="false">4*DEGREES(U253*SIN(2*RADIANS(I253))-2*K253*SIN(RADIANS(J253))+4*K253*U253*SIN(RADIANS(J253))*COS(2*RADIANS(I253))-0.5*U253*U253*SIN(4*RADIANS(I253))-1.25*K253*K253*SIN(2*RADIANS(J253)))</f>
        <v>2.6362890378952</v>
      </c>
      <c r="W253" s="1" t="n">
        <f aca="false">DEGREES(ACOS(COS(RADIANS(90.833))/(COS(RADIANS($B$2))*COS(RADIANS(T253)))-TAN(RADIANS($B$2))*TAN(RADIANS(T253))))</f>
        <v>97.9883861487177</v>
      </c>
      <c r="X253" s="6" t="n">
        <f aca="false">(720-4*$B$3-V253+$B$4*60)/1440</f>
        <v>0.543399188168128</v>
      </c>
      <c r="Y253" s="6" t="n">
        <f aca="false">(X253*1440-W253*4)/1440</f>
        <v>0.271209226643913</v>
      </c>
      <c r="Z253" s="6" t="n">
        <f aca="false">(X253*1440+W253*4)/1440</f>
        <v>0.815589149692344</v>
      </c>
      <c r="AA253" s="1" t="n">
        <f aca="false">8*W253</f>
        <v>783.907089189741</v>
      </c>
      <c r="AB253" s="1" t="n">
        <f aca="false">MOD(E253*1440+V253+4*$B$3-60*$B$4,1440)</f>
        <v>657.505169037895</v>
      </c>
      <c r="AC253" s="1" t="n">
        <f aca="false">IF(AB253/4&lt;0,AB253/4+180,AB253/4-180)</f>
        <v>-15.6237077405262</v>
      </c>
      <c r="AD253" s="1" t="n">
        <f aca="false">DEGREES(ACOS(SIN(RADIANS($B$2))*SIN(RADIANS(T253))+COS(RADIANS($B$2))*COS(RADIANS(T253))*COS(RADIANS(AC253))))</f>
        <v>48.234683563758</v>
      </c>
      <c r="AE253" s="1" t="n">
        <f aca="false">90-AD253</f>
        <v>41.765316436242</v>
      </c>
      <c r="AF253" s="1" t="n">
        <f aca="false">IF(AE253&gt;85,0,IF(AE253&gt;5,58.1/TAN(RADIANS(AE253))-0.07/POWER(TAN(RADIANS(AE253)),3)+0.000086/POWER(TAN(RADIANS(AE253)),5),IF(AE253&gt;-0.575,1735+AE253*(-518.2+AE253*(103.4+AE253*(-12.79+AE253*0.711))),-20.772/TAN(RADIANS(AE253)))))/3600</f>
        <v>0.0180451086410885</v>
      </c>
      <c r="AG253" s="1" t="n">
        <f aca="false">AE253+AF253</f>
        <v>41.7833615448831</v>
      </c>
      <c r="AH253" s="1" t="n">
        <f aca="false">IF(AC253&gt;0,MOD(DEGREES(ACOS(((SIN(RADIANS($B$2))*COS(RADIANS(AD253)))-SIN(RADIANS(T253)))/(COS(RADIANS($B$2))*SIN(RADIANS(AD253)))))+180,360),MOD(540-DEGREES(ACOS(((SIN(RADIANS($B$2))*COS(RADIANS(AD253)))-SIN(RADIANS(T253)))/(COS(RADIANS($B$2))*SIN(RADIANS(AD253))))),360))</f>
        <v>158.925550331892</v>
      </c>
    </row>
    <row r="254" customFormat="false" ht="15" hidden="false" customHeight="false" outlineLevel="0" collapsed="false">
      <c r="D254" s="5" t="n">
        <f aca="false">D253+1</f>
        <v>46275</v>
      </c>
      <c r="E254" s="6" t="n">
        <f aca="false">$B$5</f>
        <v>0.5</v>
      </c>
      <c r="F254" s="7" t="n">
        <f aca="false">D254+2415018.5+E254-$B$4/24</f>
        <v>2461293.95833333</v>
      </c>
      <c r="G254" s="8" t="n">
        <f aca="false">(F254-2451545)/36525</f>
        <v>0.266911932466352</v>
      </c>
      <c r="I254" s="1" t="n">
        <f aca="false">MOD(280.46646+G254*(36000.76983+G254*0.0003032),360)</f>
        <v>169.50152720219</v>
      </c>
      <c r="J254" s="1" t="n">
        <f aca="false">357.52911+G254*(35999.05029-0.0001537*G254)</f>
        <v>9966.10517890738</v>
      </c>
      <c r="K254" s="1" t="n">
        <f aca="false">0.016708634-G254*(0.000042037+0.0000001267*G254)</f>
        <v>0.0166974047967361</v>
      </c>
      <c r="L254" s="1" t="n">
        <f aca="false">SIN(RADIANS(J254))*(1.914602-G254*(0.004817+0.000014*G254))+SIN(RADIANS(2*J254))*(0.019993-0.000101*G254)+SIN(RADIANS(3*J254))*0.000289</f>
        <v>-1.73444679955478</v>
      </c>
      <c r="M254" s="1" t="n">
        <f aca="false">I254+L254</f>
        <v>167.767080402635</v>
      </c>
      <c r="N254" s="1" t="n">
        <f aca="false">J254+L254</f>
        <v>9964.37073210782</v>
      </c>
      <c r="O254" s="1" t="n">
        <f aca="false">(1.000001018*(1-K254*K254))/(1+K254*COS(RADIANS(N254)))</f>
        <v>1.00699513787667</v>
      </c>
      <c r="P254" s="1" t="n">
        <f aca="false">M254-0.00569-0.00478*SIN(RADIANS(125.04-1934.136*G254))</f>
        <v>167.763866855563</v>
      </c>
      <c r="Q254" s="1" t="n">
        <f aca="false">23+(26+((21.448-G254*(46.815+G254*(0.00059-G254*0.001813))))/60)/60</f>
        <v>23.4358201417566</v>
      </c>
      <c r="R254" s="1" t="n">
        <f aca="false">Q254+0.00256*COS(RADIANS(125.04-1934.136*G254))</f>
        <v>23.4380097821974</v>
      </c>
      <c r="S254" s="1" t="n">
        <f aca="false">DEGREES(ATAN2(COS(RADIANS(P254)),COS(RADIANS(R254))*SIN(RADIANS(P254))))</f>
        <v>168.746586324861</v>
      </c>
      <c r="T254" s="1" t="n">
        <f aca="false">DEGREES(ASIN(SIN(RADIANS(R254))*SIN(RADIANS(P254))))</f>
        <v>4.8358309037408</v>
      </c>
      <c r="U254" s="1" t="n">
        <f aca="false">TAN(RADIANS(R254/2))*TAN(RADIANS(R254/2))</f>
        <v>0.0430296905364103</v>
      </c>
      <c r="V254" s="1" t="n">
        <f aca="false">4*DEGREES(U254*SIN(2*RADIANS(I254))-2*K254*SIN(RADIANS(J254))+4*K254*U254*SIN(RADIANS(J254))*COS(2*RADIANS(I254))-0.5*U254*U254*SIN(4*RADIANS(I254))-1.25*K254*K254*SIN(2*RADIANS(J254)))</f>
        <v>2.9845055312792</v>
      </c>
      <c r="W254" s="1" t="n">
        <f aca="false">DEGREES(ACOS(COS(RADIANS(90.833))/(COS(RADIANS($B$2))*COS(RADIANS(T254)))-TAN(RADIANS($B$2))*TAN(RADIANS(T254))))</f>
        <v>97.5007688850565</v>
      </c>
      <c r="X254" s="6" t="n">
        <f aca="false">(720-4*$B$3-V254+$B$4*60)/1440</f>
        <v>0.543157371158834</v>
      </c>
      <c r="Y254" s="6" t="n">
        <f aca="false">(X254*1440-W254*4)/1440</f>
        <v>0.272321902033677</v>
      </c>
      <c r="Z254" s="6" t="n">
        <f aca="false">(X254*1440+W254*4)/1440</f>
        <v>0.813992840283991</v>
      </c>
      <c r="AA254" s="1" t="n">
        <f aca="false">8*W254</f>
        <v>780.006151080452</v>
      </c>
      <c r="AB254" s="1" t="n">
        <f aca="false">MOD(E254*1440+V254+4*$B$3-60*$B$4,1440)</f>
        <v>657.853385531279</v>
      </c>
      <c r="AC254" s="1" t="n">
        <f aca="false">IF(AB254/4&lt;0,AB254/4+180,AB254/4-180)</f>
        <v>-15.5366536171802</v>
      </c>
      <c r="AD254" s="1" t="n">
        <f aca="false">DEGREES(ACOS(SIN(RADIANS($B$2))*SIN(RADIANS(T254))+COS(RADIANS($B$2))*COS(RADIANS(T254))*COS(RADIANS(AC254))))</f>
        <v>48.5842973688106</v>
      </c>
      <c r="AE254" s="1" t="n">
        <f aca="false">90-AD254</f>
        <v>41.4157026311895</v>
      </c>
      <c r="AF254" s="1" t="n">
        <f aca="false">IF(AE254&gt;85,0,IF(AE254&gt;5,58.1/TAN(RADIANS(AE254))-0.07/POWER(TAN(RADIANS(AE254)),3)+0.000086/POWER(TAN(RADIANS(AE254)),5),IF(AE254&gt;-0.575,1735+AE254*(-518.2+AE254*(103.4+AE254*(-12.79+AE254*0.711))),-20.772/TAN(RADIANS(AE254)))))/3600</f>
        <v>0.0182675811151785</v>
      </c>
      <c r="AG254" s="1" t="n">
        <f aca="false">AE254+AF254</f>
        <v>41.4339702123046</v>
      </c>
      <c r="AH254" s="1" t="n">
        <f aca="false">IF(AC254&gt;0,MOD(DEGREES(ACOS(((SIN(RADIANS($B$2))*COS(RADIANS(AD254)))-SIN(RADIANS(T254)))/(COS(RADIANS($B$2))*SIN(RADIANS(AD254)))))+180,360),MOD(540-DEGREES(ACOS(((SIN(RADIANS($B$2))*COS(RADIANS(AD254)))-SIN(RADIANS(T254)))/(COS(RADIANS($B$2))*SIN(RADIANS(AD254))))),360))</f>
        <v>159.151281011092</v>
      </c>
    </row>
    <row r="255" customFormat="false" ht="15" hidden="false" customHeight="false" outlineLevel="0" collapsed="false">
      <c r="D255" s="5" t="n">
        <f aca="false">D254+1</f>
        <v>46276</v>
      </c>
      <c r="E255" s="6" t="n">
        <f aca="false">$B$5</f>
        <v>0.5</v>
      </c>
      <c r="F255" s="7" t="n">
        <f aca="false">D255+2415018.5+E255-$B$4/24</f>
        <v>2461294.95833333</v>
      </c>
      <c r="G255" s="8" t="n">
        <f aca="false">(F255-2451545)/36525</f>
        <v>0.266939310974223</v>
      </c>
      <c r="I255" s="1" t="n">
        <f aca="false">MOD(280.46646+G255*(36000.76983+G255*0.0003032),360)</f>
        <v>170.487174566786</v>
      </c>
      <c r="J255" s="1" t="n">
        <f aca="false">357.52911+G255*(35999.05029-0.0001537*G255)</f>
        <v>9967.09077918686</v>
      </c>
      <c r="K255" s="1" t="n">
        <f aca="false">0.016708634-G255*(0.000042037+0.0000001267*G255)</f>
        <v>0.0166974036439739</v>
      </c>
      <c r="L255" s="1" t="n">
        <f aca="false">SIN(RADIANS(J255))*(1.914602-G255*(0.004817+0.000014*G255))+SIN(RADIANS(2*J255))*(0.019993-0.000101*G255)+SIN(RADIANS(3*J255))*0.000289</f>
        <v>-1.74797496280682</v>
      </c>
      <c r="M255" s="1" t="n">
        <f aca="false">I255+L255</f>
        <v>168.739199603979</v>
      </c>
      <c r="N255" s="1" t="n">
        <f aca="false">J255+L255</f>
        <v>9965.34280422405</v>
      </c>
      <c r="O255" s="1" t="n">
        <f aca="false">(1.000001018*(1-K255*K255))/(1+K255*COS(RADIANS(N255)))</f>
        <v>1.00673509114128</v>
      </c>
      <c r="P255" s="1" t="n">
        <f aca="false">M255-0.00569-0.00478*SIN(RADIANS(125.04-1934.136*G255))</f>
        <v>168.735989834484</v>
      </c>
      <c r="Q255" s="1" t="n">
        <f aca="false">23+(26+((21.448-G255*(46.815+G255*(0.00059-G255*0.001813))))/60)/60</f>
        <v>23.4358197857224</v>
      </c>
      <c r="R255" s="1" t="n">
        <f aca="false">Q255+0.00256*COS(RADIANS(125.04-1934.136*G255))</f>
        <v>23.4380081994377</v>
      </c>
      <c r="S255" s="1" t="n">
        <f aca="false">DEGREES(ATAN2(COS(RADIANS(P255)),COS(RADIANS(R255))*SIN(RADIANS(P255))))</f>
        <v>169.644394024699</v>
      </c>
      <c r="T255" s="1" t="n">
        <f aca="false">DEGREES(ASIN(SIN(RADIANS(R255))*SIN(RADIANS(P255))))</f>
        <v>4.45602069933109</v>
      </c>
      <c r="U255" s="1" t="n">
        <f aca="false">TAN(RADIANS(R255/2))*TAN(RADIANS(R255/2))</f>
        <v>0.0430296845595496</v>
      </c>
      <c r="V255" s="1" t="n">
        <f aca="false">4*DEGREES(U255*SIN(2*RADIANS(I255))-2*K255*SIN(RADIANS(J255))+4*K255*U255*SIN(RADIANS(J255))*COS(2*RADIANS(I255))-0.5*U255*U255*SIN(4*RADIANS(I255))-1.25*K255*K255*SIN(2*RADIANS(J255)))</f>
        <v>3.33495057049183</v>
      </c>
      <c r="W255" s="1" t="n">
        <f aca="false">DEGREES(ACOS(COS(RADIANS(90.833))/(COS(RADIANS($B$2))*COS(RADIANS(T255)))-TAN(RADIANS($B$2))*TAN(RADIANS(T255))))</f>
        <v>97.0125317860115</v>
      </c>
      <c r="X255" s="6" t="n">
        <f aca="false">(720-4*$B$3-V255+$B$4*60)/1440</f>
        <v>0.54291400654827</v>
      </c>
      <c r="Y255" s="6" t="n">
        <f aca="false">(X255*1440-W255*4)/1440</f>
        <v>0.273434751587127</v>
      </c>
      <c r="Z255" s="6" t="n">
        <f aca="false">(X255*1440+W255*4)/1440</f>
        <v>0.812393261509413</v>
      </c>
      <c r="AA255" s="1" t="n">
        <f aca="false">8*W255</f>
        <v>776.100254288092</v>
      </c>
      <c r="AB255" s="1" t="n">
        <f aca="false">MOD(E255*1440+V255+4*$B$3-60*$B$4,1440)</f>
        <v>658.203830570492</v>
      </c>
      <c r="AC255" s="1" t="n">
        <f aca="false">IF(AB255/4&lt;0,AB255/4+180,AB255/4-180)</f>
        <v>-15.449042357377</v>
      </c>
      <c r="AD255" s="1" t="n">
        <f aca="false">DEGREES(ACOS(SIN(RADIANS($B$2))*SIN(RADIANS(T255))+COS(RADIANS($B$2))*COS(RADIANS(T255))*COS(RADIANS(AC255))))</f>
        <v>48.9355377662406</v>
      </c>
      <c r="AE255" s="1" t="n">
        <f aca="false">90-AD255</f>
        <v>41.0644622337594</v>
      </c>
      <c r="AF255" s="1" t="n">
        <f aca="false">IF(AE255&gt;85,0,IF(AE255&gt;5,58.1/TAN(RADIANS(AE255))-0.07/POWER(TAN(RADIANS(AE255)),3)+0.000086/POWER(TAN(RADIANS(AE255)),5),IF(AE255&gt;-0.575,1735+AE255*(-518.2+AE255*(103.4+AE255*(-12.79+AE255*0.711))),-20.772/TAN(RADIANS(AE255)))))/3600</f>
        <v>0.0184941838557498</v>
      </c>
      <c r="AG255" s="1" t="n">
        <f aca="false">AE255+AF255</f>
        <v>41.0829564176151</v>
      </c>
      <c r="AH255" s="1" t="n">
        <f aca="false">IF(AC255&gt;0,MOD(DEGREES(ACOS(((SIN(RADIANS($B$2))*COS(RADIANS(AD255)))-SIN(RADIANS(T255)))/(COS(RADIANS($B$2))*SIN(RADIANS(AD255)))))+180,360),MOD(540-DEGREES(ACOS(((SIN(RADIANS($B$2))*COS(RADIANS(AD255)))-SIN(RADIANS(T255)))/(COS(RADIANS($B$2))*SIN(RADIANS(AD255))))),360))</f>
        <v>159.375834500864</v>
      </c>
    </row>
    <row r="256" customFormat="false" ht="15" hidden="false" customHeight="false" outlineLevel="0" collapsed="false">
      <c r="D256" s="5" t="n">
        <f aca="false">D255+1</f>
        <v>46277</v>
      </c>
      <c r="E256" s="6" t="n">
        <f aca="false">$B$5</f>
        <v>0.5</v>
      </c>
      <c r="F256" s="7" t="n">
        <f aca="false">D256+2415018.5+E256-$B$4/24</f>
        <v>2461295.95833333</v>
      </c>
      <c r="G256" s="8" t="n">
        <f aca="false">(F256-2451545)/36525</f>
        <v>0.266966689482094</v>
      </c>
      <c r="I256" s="1" t="n">
        <f aca="false">MOD(280.46646+G256*(36000.76983+G256*0.0003032),360)</f>
        <v>171.472821931384</v>
      </c>
      <c r="J256" s="1" t="n">
        <f aca="false">357.52911+G256*(35999.05029-0.0001537*G256)</f>
        <v>9968.07637946633</v>
      </c>
      <c r="K256" s="1" t="n">
        <f aca="false">0.016708634-G256*(0.000042037+0.0000001267*G256)</f>
        <v>0.0166974024912115</v>
      </c>
      <c r="L256" s="1" t="n">
        <f aca="false">SIN(RADIANS(J256))*(1.914602-G256*(0.004817+0.000014*G256))+SIN(RADIANS(2*J256))*(0.019993-0.000101*G256)+SIN(RADIANS(3*J256))*0.000289</f>
        <v>-1.76099885484284</v>
      </c>
      <c r="M256" s="1" t="n">
        <f aca="false">I256+L256</f>
        <v>169.711823076541</v>
      </c>
      <c r="N256" s="1" t="n">
        <f aca="false">J256+L256</f>
        <v>9966.31538061149</v>
      </c>
      <c r="O256" s="1" t="n">
        <f aca="false">(1.000001018*(1-K256*K256))/(1+K256*COS(RADIANS(N256)))</f>
        <v>1.00647301070508</v>
      </c>
      <c r="P256" s="1" t="n">
        <f aca="false">M256-0.00569-0.00478*SIN(RADIANS(125.04-1934.136*G256))</f>
        <v>169.708617082503</v>
      </c>
      <c r="Q256" s="1" t="n">
        <f aca="false">23+(26+((21.448-G256*(46.815+G256*(0.00059-G256*0.001813))))/60)/60</f>
        <v>23.4358194296883</v>
      </c>
      <c r="R256" s="1" t="n">
        <f aca="false">Q256+0.00256*COS(RADIANS(125.04-1934.136*G256))</f>
        <v>23.4380066148086</v>
      </c>
      <c r="S256" s="1" t="n">
        <f aca="false">DEGREES(ATAN2(COS(RADIANS(P256)),COS(RADIANS(R256))*SIN(RADIANS(P256))))</f>
        <v>170.541738335336</v>
      </c>
      <c r="T256" s="1" t="n">
        <f aca="false">DEGREES(ASIN(SIN(RADIANS(R256))*SIN(RADIANS(P256))))</f>
        <v>4.07492411931584</v>
      </c>
      <c r="U256" s="1" t="n">
        <f aca="false">TAN(RADIANS(R256/2))*TAN(RADIANS(R256/2))</f>
        <v>0.0430296785756305</v>
      </c>
      <c r="V256" s="1" t="n">
        <f aca="false">4*DEGREES(U256*SIN(2*RADIANS(I256))-2*K256*SIN(RADIANS(J256))+4*K256*U256*SIN(RADIANS(J256))*COS(2*RADIANS(I256))-0.5*U256*U256*SIN(4*RADIANS(I256))-1.25*K256*K256*SIN(2*RADIANS(J256)))</f>
        <v>3.68731302704575</v>
      </c>
      <c r="W256" s="1" t="n">
        <f aca="false">DEGREES(ACOS(COS(RADIANS(90.833))/(COS(RADIANS($B$2))*COS(RADIANS(T256)))-TAN(RADIANS($B$2))*TAN(RADIANS(T256))))</f>
        <v>96.5237206524699</v>
      </c>
      <c r="X256" s="6" t="n">
        <f aca="false">(720-4*$B$3-V256+$B$4*60)/1440</f>
        <v>0.542669310397885</v>
      </c>
      <c r="Y256" s="6" t="n">
        <f aca="false">(X256*1440-W256*4)/1440</f>
        <v>0.274547864141024</v>
      </c>
      <c r="Z256" s="6" t="n">
        <f aca="false">(X256*1440+W256*4)/1440</f>
        <v>0.810790756654746</v>
      </c>
      <c r="AA256" s="1" t="n">
        <f aca="false">8*W256</f>
        <v>772.189765219759</v>
      </c>
      <c r="AB256" s="1" t="n">
        <f aca="false">MOD(E256*1440+V256+4*$B$3-60*$B$4,1440)</f>
        <v>658.556193027046</v>
      </c>
      <c r="AC256" s="1" t="n">
        <f aca="false">IF(AB256/4&lt;0,AB256/4+180,AB256/4-180)</f>
        <v>-15.3609517432386</v>
      </c>
      <c r="AD256" s="1" t="n">
        <f aca="false">DEGREES(ACOS(SIN(RADIANS($B$2))*SIN(RADIANS(T256))+COS(RADIANS($B$2))*COS(RADIANS(T256))*COS(RADIANS(AC256))))</f>
        <v>49.2883319061166</v>
      </c>
      <c r="AE256" s="1" t="n">
        <f aca="false">90-AD256</f>
        <v>40.7116680938834</v>
      </c>
      <c r="AF256" s="1" t="n">
        <f aca="false">IF(AE256&gt;85,0,IF(AE256&gt;5,58.1/TAN(RADIANS(AE256))-0.07/POWER(TAN(RADIANS(AE256)),3)+0.000086/POWER(TAN(RADIANS(AE256)),5),IF(AE256&gt;-0.575,1735+AE256*(-518.2+AE256*(103.4+AE256*(-12.79+AE256*0.711))),-20.772/TAN(RADIANS(AE256)))))/3600</f>
        <v>0.018724994642964</v>
      </c>
      <c r="AG256" s="1" t="n">
        <f aca="false">AE256+AF256</f>
        <v>40.7303930885263</v>
      </c>
      <c r="AH256" s="1" t="n">
        <f aca="false">IF(AC256&gt;0,MOD(DEGREES(ACOS(((SIN(RADIANS($B$2))*COS(RADIANS(AD256)))-SIN(RADIANS(T256)))/(COS(RADIANS($B$2))*SIN(RADIANS(AD256)))))+180,360),MOD(540-DEGREES(ACOS(((SIN(RADIANS($B$2))*COS(RADIANS(AD256)))-SIN(RADIANS(T256)))/(COS(RADIANS($B$2))*SIN(RADIANS(AD256))))),360))</f>
        <v>159.599097413061</v>
      </c>
    </row>
    <row r="257" customFormat="false" ht="15" hidden="false" customHeight="false" outlineLevel="0" collapsed="false">
      <c r="D257" s="5" t="n">
        <f aca="false">D256+1</f>
        <v>46278</v>
      </c>
      <c r="E257" s="6" t="n">
        <f aca="false">$B$5</f>
        <v>0.5</v>
      </c>
      <c r="F257" s="7" t="n">
        <f aca="false">D257+2415018.5+E257-$B$4/24</f>
        <v>2461296.95833333</v>
      </c>
      <c r="G257" s="8" t="n">
        <f aca="false">(F257-2451545)/36525</f>
        <v>0.266994067989965</v>
      </c>
      <c r="I257" s="1" t="n">
        <f aca="false">MOD(280.46646+G257*(36000.76983+G257*0.0003032),360)</f>
        <v>172.45846929598</v>
      </c>
      <c r="J257" s="1" t="n">
        <f aca="false">357.52911+G257*(35999.05029-0.0001537*G257)</f>
        <v>9969.06197974581</v>
      </c>
      <c r="K257" s="1" t="n">
        <f aca="false">0.016708634-G257*(0.000042037+0.0000001267*G257)</f>
        <v>0.0166974013384489</v>
      </c>
      <c r="L257" s="1" t="n">
        <f aca="false">SIN(RADIANS(J257))*(1.914602-G257*(0.004817+0.000014*G257))+SIN(RADIANS(2*J257))*(0.019993-0.000101*G257)+SIN(RADIANS(3*J257))*0.000289</f>
        <v>-1.77351422213437</v>
      </c>
      <c r="M257" s="1" t="n">
        <f aca="false">I257+L257</f>
        <v>170.684955073845</v>
      </c>
      <c r="N257" s="1" t="n">
        <f aca="false">J257+L257</f>
        <v>9967.28846552368</v>
      </c>
      <c r="O257" s="1" t="n">
        <f aca="false">(1.000001018*(1-K257*K257))/(1+K257*COS(RADIANS(N257)))</f>
        <v>1.006208971043</v>
      </c>
      <c r="P257" s="1" t="n">
        <f aca="false">M257-0.00569-0.00478*SIN(RADIANS(125.04-1934.136*G257))</f>
        <v>170.681752853143</v>
      </c>
      <c r="Q257" s="1" t="n">
        <f aca="false">23+(26+((21.448-G257*(46.815+G257*(0.00059-G257*0.001813))))/60)/60</f>
        <v>23.4358190736542</v>
      </c>
      <c r="R257" s="1" t="n">
        <f aca="false">Q257+0.00256*COS(RADIANS(125.04-1934.136*G257))</f>
        <v>23.4380050283113</v>
      </c>
      <c r="S257" s="1" t="n">
        <f aca="false">DEGREES(ATAN2(COS(RADIANS(P257)),COS(RADIANS(R257))*SIN(RADIANS(P257))))</f>
        <v>171.438700074457</v>
      </c>
      <c r="T257" s="1" t="n">
        <f aca="false">DEGREES(ASIN(SIN(RADIANS(R257))*SIN(RADIANS(P257))))</f>
        <v>3.69263238276747</v>
      </c>
      <c r="U257" s="1" t="n">
        <f aca="false">TAN(RADIANS(R257/2))*TAN(RADIANS(R257/2))</f>
        <v>0.043029672584657</v>
      </c>
      <c r="V257" s="1" t="n">
        <f aca="false">4*DEGREES(U257*SIN(2*RADIANS(I257))-2*K257*SIN(RADIANS(J257))+4*K257*U257*SIN(RADIANS(J257))*COS(2*RADIANS(I257))-0.5*U257*U257*SIN(4*RADIANS(I257))-1.25*K257*K257*SIN(2*RADIANS(J257)))</f>
        <v>4.04127896960676</v>
      </c>
      <c r="W257" s="1" t="n">
        <f aca="false">DEGREES(ACOS(COS(RADIANS(90.833))/(COS(RADIANS($B$2))*COS(RADIANS(T257)))-TAN(RADIANS($B$2))*TAN(RADIANS(T257))))</f>
        <v>96.0343798582512</v>
      </c>
      <c r="X257" s="6" t="n">
        <f aca="false">(720-4*$B$3-V257+$B$4*60)/1440</f>
        <v>0.542423500715551</v>
      </c>
      <c r="Y257" s="6" t="n">
        <f aca="false">(X257*1440-W257*4)/1440</f>
        <v>0.275661334442631</v>
      </c>
      <c r="Z257" s="6" t="n">
        <f aca="false">(X257*1440+W257*4)/1440</f>
        <v>0.809185666988471</v>
      </c>
      <c r="AA257" s="1" t="n">
        <f aca="false">8*W257</f>
        <v>768.275038866009</v>
      </c>
      <c r="AB257" s="1" t="n">
        <f aca="false">MOD(E257*1440+V257+4*$B$3-60*$B$4,1440)</f>
        <v>658.910158969607</v>
      </c>
      <c r="AC257" s="1" t="n">
        <f aca="false">IF(AB257/4&lt;0,AB257/4+180,AB257/4-180)</f>
        <v>-15.2724602575983</v>
      </c>
      <c r="AD257" s="1" t="n">
        <f aca="false">DEGREES(ACOS(SIN(RADIANS($B$2))*SIN(RADIANS(T257))+COS(RADIANS($B$2))*COS(RADIANS(T257))*COS(RADIANS(AC257))))</f>
        <v>49.6426060243859</v>
      </c>
      <c r="AE257" s="1" t="n">
        <f aca="false">90-AD257</f>
        <v>40.3573939756141</v>
      </c>
      <c r="AF257" s="1" t="n">
        <f aca="false">IF(AE257&gt;85,0,IF(AE257&gt;5,58.1/TAN(RADIANS(AE257))-0.07/POWER(TAN(RADIANS(AE257)),3)+0.000086/POWER(TAN(RADIANS(AE257)),5),IF(AE257&gt;-0.575,1735+AE257*(-518.2+AE257*(103.4+AE257*(-12.79+AE257*0.711))),-20.772/TAN(RADIANS(AE257)))))/3600</f>
        <v>0.0189600932253558</v>
      </c>
      <c r="AG257" s="1" t="n">
        <f aca="false">AE257+AF257</f>
        <v>40.3763540688395</v>
      </c>
      <c r="AH257" s="1" t="n">
        <f aca="false">IF(AC257&gt;0,MOD(DEGREES(ACOS(((SIN(RADIANS($B$2))*COS(RADIANS(AD257)))-SIN(RADIANS(T257)))/(COS(RADIANS($B$2))*SIN(RADIANS(AD257)))))+180,360),MOD(540-DEGREES(ACOS(((SIN(RADIANS($B$2))*COS(RADIANS(AD257)))-SIN(RADIANS(T257)))/(COS(RADIANS($B$2))*SIN(RADIANS(AD257))))),360))</f>
        <v>159.820958539729</v>
      </c>
    </row>
    <row r="258" customFormat="false" ht="15" hidden="false" customHeight="false" outlineLevel="0" collapsed="false">
      <c r="D258" s="5" t="n">
        <f aca="false">D257+1</f>
        <v>46279</v>
      </c>
      <c r="E258" s="6" t="n">
        <f aca="false">$B$5</f>
        <v>0.5</v>
      </c>
      <c r="F258" s="7" t="n">
        <f aca="false">D258+2415018.5+E258-$B$4/24</f>
        <v>2461297.95833333</v>
      </c>
      <c r="G258" s="8" t="n">
        <f aca="false">(F258-2451545)/36525</f>
        <v>0.267021446497837</v>
      </c>
      <c r="I258" s="1" t="n">
        <f aca="false">MOD(280.46646+G258*(36000.76983+G258*0.0003032),360)</f>
        <v>173.444116660578</v>
      </c>
      <c r="J258" s="1" t="n">
        <f aca="false">357.52911+G258*(35999.05029-0.0001537*G258)</f>
        <v>9970.04758002529</v>
      </c>
      <c r="K258" s="1" t="n">
        <f aca="false">0.016708634-G258*(0.000042037+0.0000001267*G258)</f>
        <v>0.0166974001856862</v>
      </c>
      <c r="L258" s="1" t="n">
        <f aca="false">SIN(RADIANS(J258))*(1.914602-G258*(0.004817+0.000014*G258))+SIN(RADIANS(2*J258))*(0.019993-0.000101*G258)+SIN(RADIANS(3*J258))*0.000289</f>
        <v>-1.78551694634941</v>
      </c>
      <c r="M258" s="1" t="n">
        <f aca="false">I258+L258</f>
        <v>171.658599714228</v>
      </c>
      <c r="N258" s="1" t="n">
        <f aca="false">J258+L258</f>
        <v>9968.26206307894</v>
      </c>
      <c r="O258" s="1" t="n">
        <f aca="false">(1.000001018*(1-K258*K258))/(1+K258*COS(RADIANS(N258)))</f>
        <v>1.0059430473052</v>
      </c>
      <c r="P258" s="1" t="n">
        <f aca="false">M258-0.00569-0.00478*SIN(RADIANS(125.04-1934.136*G258))</f>
        <v>171.655401264737</v>
      </c>
      <c r="Q258" s="1" t="n">
        <f aca="false">23+(26+((21.448-G258*(46.815+G258*(0.00059-G258*0.001813))))/60)/60</f>
        <v>23.4358187176201</v>
      </c>
      <c r="R258" s="1" t="n">
        <f aca="false">Q258+0.00256*COS(RADIANS(125.04-1934.136*G258))</f>
        <v>23.4380034399468</v>
      </c>
      <c r="S258" s="1" t="n">
        <f aca="false">DEGREES(ATAN2(COS(RADIANS(P258)),COS(RADIANS(R258))*SIN(RADIANS(P258))))</f>
        <v>172.335360705261</v>
      </c>
      <c r="T258" s="1" t="n">
        <f aca="false">DEGREES(ASIN(SIN(RADIANS(R258))*SIN(RADIANS(P258))))</f>
        <v>3.30923693074214</v>
      </c>
      <c r="U258" s="1" t="n">
        <f aca="false">TAN(RADIANS(R258/2))*TAN(RADIANS(R258/2))</f>
        <v>0.0430296665866329</v>
      </c>
      <c r="V258" s="1" t="n">
        <f aca="false">4*DEGREES(U258*SIN(2*RADIANS(I258))-2*K258*SIN(RADIANS(J258))+4*K258*U258*SIN(RADIANS(J258))*COS(2*RADIANS(I258))-0.5*U258*U258*SIN(4*RADIANS(I258))-1.25*K258*K258*SIN(2*RADIANS(J258)))</f>
        <v>4.39653178065054</v>
      </c>
      <c r="W258" s="1" t="n">
        <f aca="false">DEGREES(ACOS(COS(RADIANS(90.833))/(COS(RADIANS($B$2))*COS(RADIANS(T258)))-TAN(RADIANS($B$2))*TAN(RADIANS(T258))))</f>
        <v>95.5445524897664</v>
      </c>
      <c r="X258" s="6" t="n">
        <f aca="false">(720-4*$B$3-V258+$B$4*60)/1440</f>
        <v>0.542176797374548</v>
      </c>
      <c r="Y258" s="6" t="n">
        <f aca="false">(X258*1440-W258*4)/1440</f>
        <v>0.276775262680753</v>
      </c>
      <c r="Z258" s="6" t="n">
        <f aca="false">(X258*1440+W258*4)/1440</f>
        <v>0.807578332068344</v>
      </c>
      <c r="AA258" s="1" t="n">
        <f aca="false">8*W258</f>
        <v>764.356419918131</v>
      </c>
      <c r="AB258" s="1" t="n">
        <f aca="false">MOD(E258*1440+V258+4*$B$3-60*$B$4,1440)</f>
        <v>659.265411780651</v>
      </c>
      <c r="AC258" s="1" t="n">
        <f aca="false">IF(AB258/4&lt;0,AB258/4+180,AB258/4-180)</f>
        <v>-15.1836470548374</v>
      </c>
      <c r="AD258" s="1" t="n">
        <f aca="false">DEGREES(ACOS(SIN(RADIANS($B$2))*SIN(RADIANS(T258))+COS(RADIANS($B$2))*COS(RADIANS(T258))*COS(RADIANS(AC258))))</f>
        <v>49.9982854326011</v>
      </c>
      <c r="AE258" s="1" t="n">
        <f aca="false">90-AD258</f>
        <v>40.0017145673989</v>
      </c>
      <c r="AF258" s="1" t="n">
        <f aca="false">IF(AE258&gt;85,0,IF(AE258&gt;5,58.1/TAN(RADIANS(AE258))-0.07/POWER(TAN(RADIANS(AE258)),3)+0.000086/POWER(TAN(RADIANS(AE258)),5),IF(AE258&gt;-0.575,1735+AE258*(-518.2+AE258*(103.4+AE258*(-12.79+AE258*0.711))),-20.772/TAN(RADIANS(AE258)))))/3600</f>
        <v>0.0191995613337465</v>
      </c>
      <c r="AG258" s="1" t="n">
        <f aca="false">AE258+AF258</f>
        <v>40.0209141287326</v>
      </c>
      <c r="AH258" s="1" t="n">
        <f aca="false">IF(AC258&gt;0,MOD(DEGREES(ACOS(((SIN(RADIANS($B$2))*COS(RADIANS(AD258)))-SIN(RADIANS(T258)))/(COS(RADIANS($B$2))*SIN(RADIANS(AD258)))))+180,360),MOD(540-DEGREES(ACOS(((SIN(RADIANS($B$2))*COS(RADIANS(AD258)))-SIN(RADIANS(T258)))/(COS(RADIANS($B$2))*SIN(RADIANS(AD258))))),360))</f>
        <v>160.041308831212</v>
      </c>
    </row>
    <row r="259" customFormat="false" ht="15" hidden="false" customHeight="false" outlineLevel="0" collapsed="false">
      <c r="D259" s="5" t="n">
        <f aca="false">D258+1</f>
        <v>46280</v>
      </c>
      <c r="E259" s="6" t="n">
        <f aca="false">$B$5</f>
        <v>0.5</v>
      </c>
      <c r="F259" s="7" t="n">
        <f aca="false">D259+2415018.5+E259-$B$4/24</f>
        <v>2461298.95833333</v>
      </c>
      <c r="G259" s="8" t="n">
        <f aca="false">(F259-2451545)/36525</f>
        <v>0.267048825005708</v>
      </c>
      <c r="I259" s="1" t="n">
        <f aca="false">MOD(280.46646+G259*(36000.76983+G259*0.0003032),360)</f>
        <v>174.429764025175</v>
      </c>
      <c r="J259" s="1" t="n">
        <f aca="false">357.52911+G259*(35999.05029-0.0001537*G259)</f>
        <v>9971.03318030477</v>
      </c>
      <c r="K259" s="1" t="n">
        <f aca="false">0.016708634-G259*(0.000042037+0.0000001267*G259)</f>
        <v>0.0166973990329232</v>
      </c>
      <c r="L259" s="1" t="n">
        <f aca="false">SIN(RADIANS(J259))*(1.914602-G259*(0.004817+0.000014*G259))+SIN(RADIANS(2*J259))*(0.019993-0.000101*G259)+SIN(RADIANS(3*J259))*0.000289</f>
        <v>-1.7970030460151</v>
      </c>
      <c r="M259" s="1" t="n">
        <f aca="false">I259+L259</f>
        <v>172.63276097916</v>
      </c>
      <c r="N259" s="1" t="n">
        <f aca="false">J259+L259</f>
        <v>9969.23617725875</v>
      </c>
      <c r="O259" s="1" t="n">
        <f aca="false">(1.000001018*(1-K259*K259))/(1+K259*COS(RADIANS(N259)))</f>
        <v>1.00567531529849</v>
      </c>
      <c r="P259" s="1" t="n">
        <f aca="false">M259-0.00569-0.00478*SIN(RADIANS(125.04-1934.136*G259))</f>
        <v>172.629566298752</v>
      </c>
      <c r="Q259" s="1" t="n">
        <f aca="false">23+(26+((21.448-G259*(46.815+G259*(0.00059-G259*0.001813))))/60)/60</f>
        <v>23.4358183615859</v>
      </c>
      <c r="R259" s="1" t="n">
        <f aca="false">Q259+0.00256*COS(RADIANS(125.04-1934.136*G259))</f>
        <v>23.4380018497162</v>
      </c>
      <c r="S259" s="1" t="n">
        <f aca="false">DEGREES(ATAN2(COS(RADIANS(P259)),COS(RADIANS(R259))*SIN(RADIANS(P259))))</f>
        <v>173.231802288063</v>
      </c>
      <c r="T259" s="1" t="n">
        <f aca="false">DEGREES(ASIN(SIN(RADIANS(R259))*SIN(RADIANS(P259))))</f>
        <v>2.92482943985679</v>
      </c>
      <c r="U259" s="1" t="n">
        <f aca="false">TAN(RADIANS(R259/2))*TAN(RADIANS(R259/2))</f>
        <v>0.0430296605815623</v>
      </c>
      <c r="V259" s="1" t="n">
        <f aca="false">4*DEGREES(U259*SIN(2*RADIANS(I259))-2*K259*SIN(RADIANS(J259))+4*K259*U259*SIN(RADIANS(J259))*COS(2*RADIANS(I259))-0.5*U259*U259*SIN(4*RADIANS(I259))-1.25*K259*K259*SIN(2*RADIANS(J259)))</f>
        <v>4.75275227004134</v>
      </c>
      <c r="W259" s="1" t="n">
        <f aca="false">DEGREES(ACOS(COS(RADIANS(90.833))/(COS(RADIANS($B$2))*COS(RADIANS(T259)))-TAN(RADIANS($B$2))*TAN(RADIANS(T259))))</f>
        <v>95.0542804856175</v>
      </c>
      <c r="X259" s="6" t="n">
        <f aca="false">(720-4*$B$3-V259+$B$4*60)/1440</f>
        <v>0.541929422034694</v>
      </c>
      <c r="Y259" s="6" t="n">
        <f aca="false">(X259*1440-W259*4)/1440</f>
        <v>0.277889754019089</v>
      </c>
      <c r="Z259" s="6" t="n">
        <f aca="false">(X259*1440+W259*4)/1440</f>
        <v>0.805969090050298</v>
      </c>
      <c r="AA259" s="1" t="n">
        <f aca="false">8*W259</f>
        <v>760.43424388494</v>
      </c>
      <c r="AB259" s="1" t="n">
        <f aca="false">MOD(E259*1440+V259+4*$B$3-60*$B$4,1440)</f>
        <v>659.621632270041</v>
      </c>
      <c r="AC259" s="1" t="n">
        <f aca="false">IF(AB259/4&lt;0,AB259/4+180,AB259/4-180)</f>
        <v>-15.0945919324897</v>
      </c>
      <c r="AD259" s="1" t="n">
        <f aca="false">DEGREES(ACOS(SIN(RADIANS($B$2))*SIN(RADIANS(T259))+COS(RADIANS($B$2))*COS(RADIANS(T259))*COS(RADIANS(AC259))))</f>
        <v>50.3552945085189</v>
      </c>
      <c r="AE259" s="1" t="n">
        <f aca="false">90-AD259</f>
        <v>39.6447054914811</v>
      </c>
      <c r="AF259" s="1" t="n">
        <f aca="false">IF(AE259&gt;85,0,IF(AE259&gt;5,58.1/TAN(RADIANS(AE259))-0.07/POWER(TAN(RADIANS(AE259)),3)+0.000086/POWER(TAN(RADIANS(AE259)),5),IF(AE259&gt;-0.575,1735+AE259*(-518.2+AE259*(103.4+AE259*(-12.79+AE259*0.711))),-20.772/TAN(RADIANS(AE259)))))/3600</f>
        <v>0.0194434826925098</v>
      </c>
      <c r="AG259" s="1" t="n">
        <f aca="false">AE259+AF259</f>
        <v>39.6641489741736</v>
      </c>
      <c r="AH259" s="1" t="n">
        <f aca="false">IF(AC259&gt;0,MOD(DEGREES(ACOS(((SIN(RADIANS($B$2))*COS(RADIANS(AD259)))-SIN(RADIANS(T259)))/(COS(RADIANS($B$2))*SIN(RADIANS(AD259)))))+180,360),MOD(540-DEGREES(ACOS(((SIN(RADIANS($B$2))*COS(RADIANS(AD259)))-SIN(RADIANS(T259)))/(COS(RADIANS($B$2))*SIN(RADIANS(AD259))))),360))</f>
        <v>160.260041372558</v>
      </c>
    </row>
    <row r="260" customFormat="false" ht="15" hidden="false" customHeight="false" outlineLevel="0" collapsed="false">
      <c r="D260" s="5" t="n">
        <f aca="false">D259+1</f>
        <v>46281</v>
      </c>
      <c r="E260" s="6" t="n">
        <f aca="false">$B$5</f>
        <v>0.5</v>
      </c>
      <c r="F260" s="7" t="n">
        <f aca="false">D260+2415018.5+E260-$B$4/24</f>
        <v>2461299.95833333</v>
      </c>
      <c r="G260" s="8" t="n">
        <f aca="false">(F260-2451545)/36525</f>
        <v>0.267076203513579</v>
      </c>
      <c r="I260" s="1" t="n">
        <f aca="false">MOD(280.46646+G260*(36000.76983+G260*0.0003032),360)</f>
        <v>175.415411389775</v>
      </c>
      <c r="J260" s="1" t="n">
        <f aca="false">357.52911+G260*(35999.05029-0.0001537*G260)</f>
        <v>9972.01878058424</v>
      </c>
      <c r="K260" s="1" t="n">
        <f aca="false">0.016708634-G260*(0.000042037+0.0000001267*G260)</f>
        <v>0.0166973978801601</v>
      </c>
      <c r="L260" s="1" t="n">
        <f aca="false">SIN(RADIANS(J260))*(1.914602-G260*(0.004817+0.000014*G260))+SIN(RADIANS(2*J260))*(0.019993-0.000101*G260)+SIN(RADIANS(3*J260))*0.000289</f>
        <v>-1.80796867815892</v>
      </c>
      <c r="M260" s="1" t="n">
        <f aca="false">I260+L260</f>
        <v>173.607442711616</v>
      </c>
      <c r="N260" s="1" t="n">
        <f aca="false">J260+L260</f>
        <v>9970.21081190609</v>
      </c>
      <c r="O260" s="1" t="n">
        <f aca="false">(1.000001018*(1-K260*K260))/(1+K260*COS(RADIANS(N260)))</f>
        <v>1.00540585146743</v>
      </c>
      <c r="P260" s="1" t="n">
        <f aca="false">M260-0.00569-0.00478*SIN(RADIANS(125.04-1934.136*G260))</f>
        <v>173.604251798159</v>
      </c>
      <c r="Q260" s="1" t="n">
        <f aca="false">23+(26+((21.448-G260*(46.815+G260*(0.00059-G260*0.001813))))/60)/60</f>
        <v>23.4358180055518</v>
      </c>
      <c r="R260" s="1" t="n">
        <f aca="false">Q260+0.00256*COS(RADIANS(125.04-1934.136*G260))</f>
        <v>23.4380002576205</v>
      </c>
      <c r="S260" s="1" t="n">
        <f aca="false">DEGREES(ATAN2(COS(RADIANS(P260)),COS(RADIANS(R260))*SIN(RADIANS(P260))))</f>
        <v>174.128107432217</v>
      </c>
      <c r="T260" s="1" t="n">
        <f aca="false">DEGREES(ASIN(SIN(RADIANS(R260))*SIN(RADIANS(P260))))</f>
        <v>2.53950183630984</v>
      </c>
      <c r="U260" s="1" t="n">
        <f aca="false">TAN(RADIANS(R260/2))*TAN(RADIANS(R260/2))</f>
        <v>0.0430296545694492</v>
      </c>
      <c r="V260" s="1" t="n">
        <f aca="false">4*DEGREES(U260*SIN(2*RADIANS(I260))-2*K260*SIN(RADIANS(J260))+4*K260*U260*SIN(RADIANS(J260))*COS(2*RADIANS(I260))-0.5*U260*U260*SIN(4*RADIANS(I260))-1.25*K260*K260*SIN(2*RADIANS(J260)))</f>
        <v>5.10961878650874</v>
      </c>
      <c r="W260" s="1" t="n">
        <f aca="false">DEGREES(ACOS(COS(RADIANS(90.833))/(COS(RADIANS($B$2))*COS(RADIANS(T260)))-TAN(RADIANS($B$2))*TAN(RADIANS(T260))))</f>
        <v>94.563604776164</v>
      </c>
      <c r="X260" s="6" t="n">
        <f aca="false">(720-4*$B$3-V260+$B$4*60)/1440</f>
        <v>0.541681598064925</v>
      </c>
      <c r="Y260" s="6" t="n">
        <f aca="false">(X260*1440-W260*4)/1440</f>
        <v>0.279004918131136</v>
      </c>
      <c r="Z260" s="6" t="n">
        <f aca="false">(X260*1440+W260*4)/1440</f>
        <v>0.804358277998713</v>
      </c>
      <c r="AA260" s="1" t="n">
        <f aca="false">8*W260</f>
        <v>756.508838209312</v>
      </c>
      <c r="AB260" s="1" t="n">
        <f aca="false">MOD(E260*1440+V260+4*$B$3-60*$B$4,1440)</f>
        <v>659.978498786509</v>
      </c>
      <c r="AC260" s="1" t="n">
        <f aca="false">IF(AB260/4&lt;0,AB260/4+180,AB260/4-180)</f>
        <v>-15.0053753033728</v>
      </c>
      <c r="AD260" s="1" t="n">
        <f aca="false">DEGREES(ACOS(SIN(RADIANS($B$2))*SIN(RADIANS(T260))+COS(RADIANS($B$2))*COS(RADIANS(T260))*COS(RADIANS(AC260))))</f>
        <v>50.7135566875535</v>
      </c>
      <c r="AE260" s="1" t="n">
        <f aca="false">90-AD260</f>
        <v>39.2864433124465</v>
      </c>
      <c r="AF260" s="1" t="n">
        <f aca="false">IF(AE260&gt;85,0,IF(AE260&gt;5,58.1/TAN(RADIANS(AE260))-0.07/POWER(TAN(RADIANS(AE260)),3)+0.000086/POWER(TAN(RADIANS(AE260)),5),IF(AE260&gt;-0.575,1735+AE260*(-518.2+AE260*(103.4+AE260*(-12.79+AE260*0.711))),-20.772/TAN(RADIANS(AE260)))))/3600</f>
        <v>0.0196919430278195</v>
      </c>
      <c r="AG260" s="1" t="n">
        <f aca="false">AE260+AF260</f>
        <v>39.3061352554743</v>
      </c>
      <c r="AH260" s="1" t="n">
        <f aca="false">IF(AC260&gt;0,MOD(DEGREES(ACOS(((SIN(RADIANS($B$2))*COS(RADIANS(AD260)))-SIN(RADIANS(T260)))/(COS(RADIANS($B$2))*SIN(RADIANS(AD260)))))+180,360),MOD(540-DEGREES(ACOS(((SIN(RADIANS($B$2))*COS(RADIANS(AD260)))-SIN(RADIANS(T260)))/(COS(RADIANS($B$2))*SIN(RADIANS(AD260))))),360))</f>
        <v>160.477051358623</v>
      </c>
    </row>
    <row r="261" customFormat="false" ht="15" hidden="false" customHeight="false" outlineLevel="0" collapsed="false">
      <c r="D261" s="5" t="n">
        <f aca="false">D260+1</f>
        <v>46282</v>
      </c>
      <c r="E261" s="6" t="n">
        <f aca="false">$B$5</f>
        <v>0.5</v>
      </c>
      <c r="F261" s="7" t="n">
        <f aca="false">D261+2415018.5+E261-$B$4/24</f>
        <v>2461300.95833333</v>
      </c>
      <c r="G261" s="8" t="n">
        <f aca="false">(F261-2451545)/36525</f>
        <v>0.267103582021451</v>
      </c>
      <c r="I261" s="1" t="n">
        <f aca="false">MOD(280.46646+G261*(36000.76983+G261*0.0003032),360)</f>
        <v>176.401058754371</v>
      </c>
      <c r="J261" s="1" t="n">
        <f aca="false">357.52911+G261*(35999.05029-0.0001537*G261)</f>
        <v>9973.00438086372</v>
      </c>
      <c r="K261" s="1" t="n">
        <f aca="false">0.016708634-G261*(0.000042037+0.0000001267*G261)</f>
        <v>0.0166973967273968</v>
      </c>
      <c r="L261" s="1" t="n">
        <f aca="false">SIN(RADIANS(J261))*(1.914602-G261*(0.004817+0.000014*G261))+SIN(RADIANS(2*J261))*(0.019993-0.000101*G261)+SIN(RADIANS(3*J261))*0.000289</f>
        <v>-1.81841013992732</v>
      </c>
      <c r="M261" s="1" t="n">
        <f aca="false">I261+L261</f>
        <v>174.582648614443</v>
      </c>
      <c r="N261" s="1" t="n">
        <f aca="false">J261+L261</f>
        <v>9971.1859707238</v>
      </c>
      <c r="O261" s="1" t="n">
        <f aca="false">(1.000001018*(1-K261*K261))/(1+K261*COS(RADIANS(N261)))</f>
        <v>1.00513473287513</v>
      </c>
      <c r="P261" s="1" t="n">
        <f aca="false">M261-0.00569-0.00478*SIN(RADIANS(125.04-1934.136*G261))</f>
        <v>174.579461465803</v>
      </c>
      <c r="Q261" s="1" t="n">
        <f aca="false">23+(26+((21.448-G261*(46.815+G261*(0.00059-G261*0.001813))))/60)/60</f>
        <v>23.4358176495177</v>
      </c>
      <c r="R261" s="1" t="n">
        <f aca="false">Q261+0.00256*COS(RADIANS(125.04-1934.136*G261))</f>
        <v>23.4379986636607</v>
      </c>
      <c r="S261" s="1" t="n">
        <f aca="false">DEGREES(ATAN2(COS(RADIANS(P261)),COS(RADIANS(R261))*SIN(RADIANS(P261))))</f>
        <v>175.024359248237</v>
      </c>
      <c r="T261" s="1" t="n">
        <f aca="false">DEGREES(ASIN(SIN(RADIANS(R261))*SIN(RADIANS(P261))))</f>
        <v>2.1533463103041</v>
      </c>
      <c r="U261" s="1" t="n">
        <f aca="false">TAN(RADIANS(R261/2))*TAN(RADIANS(R261/2))</f>
        <v>0.0430296485502975</v>
      </c>
      <c r="V261" s="1" t="n">
        <f aca="false">4*DEGREES(U261*SIN(2*RADIANS(I261))-2*K261*SIN(RADIANS(J261))+4*K261*U261*SIN(RADIANS(J261))*COS(2*RADIANS(I261))-0.5*U261*U261*SIN(4*RADIANS(I261))-1.25*K261*K261*SIN(2*RADIANS(J261)))</f>
        <v>5.46680732800513</v>
      </c>
      <c r="W261" s="1" t="n">
        <f aca="false">DEGREES(ACOS(COS(RADIANS(90.833))/(COS(RADIANS($B$2))*COS(RADIANS(T261)))-TAN(RADIANS($B$2))*TAN(RADIANS(T261))))</f>
        <v>94.0725654231395</v>
      </c>
      <c r="X261" s="6" t="n">
        <f aca="false">(720-4*$B$3-V261+$B$4*60)/1440</f>
        <v>0.541433550466663</v>
      </c>
      <c r="Y261" s="6" t="n">
        <f aca="false">(X261*1440-W261*4)/1440</f>
        <v>0.28012086873572</v>
      </c>
      <c r="Z261" s="6" t="n">
        <f aca="false">(X261*1440+W261*4)/1440</f>
        <v>0.802746232197606</v>
      </c>
      <c r="AA261" s="1" t="n">
        <f aca="false">8*W261</f>
        <v>752.580523385116</v>
      </c>
      <c r="AB261" s="1" t="n">
        <f aca="false">MOD(E261*1440+V261+4*$B$3-60*$B$4,1440)</f>
        <v>660.335687328005</v>
      </c>
      <c r="AC261" s="1" t="n">
        <f aca="false">IF(AB261/4&lt;0,AB261/4+180,AB261/4-180)</f>
        <v>-14.9160781679987</v>
      </c>
      <c r="AD261" s="1" t="n">
        <f aca="false">DEGREES(ACOS(SIN(RADIANS($B$2))*SIN(RADIANS(T261))+COS(RADIANS($B$2))*COS(RADIANS(T261))*COS(RADIANS(AC261))))</f>
        <v>51.0729944550421</v>
      </c>
      <c r="AE261" s="1" t="n">
        <f aca="false">90-AD261</f>
        <v>38.9270055449579</v>
      </c>
      <c r="AF261" s="1" t="n">
        <f aca="false">IF(AE261&gt;85,0,IF(AE261&gt;5,58.1/TAN(RADIANS(AE261))-0.07/POWER(TAN(RADIANS(AE261)),3)+0.000086/POWER(TAN(RADIANS(AE261)),5),IF(AE261&gt;-0.575,1735+AE261*(-518.2+AE261*(103.4+AE261*(-12.79+AE261*0.711))),-20.772/TAN(RADIANS(AE261)))))/3600</f>
        <v>0.0199450300724578</v>
      </c>
      <c r="AG261" s="1" t="n">
        <f aca="false">AE261+AF261</f>
        <v>38.9469505750304</v>
      </c>
      <c r="AH261" s="1" t="n">
        <f aca="false">IF(AC261&gt;0,MOD(DEGREES(ACOS(((SIN(RADIANS($B$2))*COS(RADIANS(AD261)))-SIN(RADIANS(T261)))/(COS(RADIANS($B$2))*SIN(RADIANS(AD261)))))+180,360),MOD(540-DEGREES(ACOS(((SIN(RADIANS($B$2))*COS(RADIANS(AD261)))-SIN(RADIANS(T261)))/(COS(RADIANS($B$2))*SIN(RADIANS(AD261))))),360))</f>
        <v>160.692236068281</v>
      </c>
    </row>
    <row r="262" customFormat="false" ht="15" hidden="false" customHeight="false" outlineLevel="0" collapsed="false">
      <c r="D262" s="5" t="n">
        <f aca="false">D261+1</f>
        <v>46283</v>
      </c>
      <c r="E262" s="6" t="n">
        <f aca="false">$B$5</f>
        <v>0.5</v>
      </c>
      <c r="F262" s="7" t="n">
        <f aca="false">D262+2415018.5+E262-$B$4/24</f>
        <v>2461301.95833333</v>
      </c>
      <c r="G262" s="8" t="n">
        <f aca="false">(F262-2451545)/36525</f>
        <v>0.267130960529322</v>
      </c>
      <c r="I262" s="1" t="n">
        <f aca="false">MOD(280.46646+G262*(36000.76983+G262*0.0003032),360)</f>
        <v>177.38670611897</v>
      </c>
      <c r="J262" s="1" t="n">
        <f aca="false">357.52911+G262*(35999.05029-0.0001537*G262)</f>
        <v>9973.9899811432</v>
      </c>
      <c r="K262" s="1" t="n">
        <f aca="false">0.016708634-G262*(0.000042037+0.0000001267*G262)</f>
        <v>0.0166973955746333</v>
      </c>
      <c r="L262" s="1" t="n">
        <f aca="false">SIN(RADIANS(J262))*(1.914602-G262*(0.004817+0.000014*G262))+SIN(RADIANS(2*J262))*(0.019993-0.000101*G262)+SIN(RADIANS(3*J262))*0.000289</f>
        <v>-1.82832387018041</v>
      </c>
      <c r="M262" s="1" t="n">
        <f aca="false">I262+L262</f>
        <v>175.55838224879</v>
      </c>
      <c r="N262" s="1" t="n">
        <f aca="false">J262+L262</f>
        <v>9972.16165727302</v>
      </c>
      <c r="O262" s="1" t="n">
        <f aca="false">(1.000001018*(1-K262*K262))/(1+K262*COS(RADIANS(N262)))</f>
        <v>1.00486203718379</v>
      </c>
      <c r="P262" s="1" t="n">
        <f aca="false">M262-0.00569-0.00478*SIN(RADIANS(125.04-1934.136*G262))</f>
        <v>175.555198862828</v>
      </c>
      <c r="Q262" s="1" t="n">
        <f aca="false">23+(26+((21.448-G262*(46.815+G262*(0.00059-G262*0.001813))))/60)/60</f>
        <v>23.4358172934836</v>
      </c>
      <c r="R262" s="1" t="n">
        <f aca="false">Q262+0.00256*COS(RADIANS(125.04-1934.136*G262))</f>
        <v>23.437997067838</v>
      </c>
      <c r="S262" s="1" t="n">
        <f aca="false">DEGREES(ATAN2(COS(RADIANS(P262)),COS(RADIANS(R262))*SIN(RADIANS(P262))))</f>
        <v>175.92064130007</v>
      </c>
      <c r="T262" s="1" t="n">
        <f aca="false">DEGREES(ASIN(SIN(RADIANS(R262))*SIN(RADIANS(P262))))</f>
        <v>1.76645533079291</v>
      </c>
      <c r="U262" s="1" t="n">
        <f aca="false">TAN(RADIANS(R262/2))*TAN(RADIANS(R262/2))</f>
        <v>0.0430296425241113</v>
      </c>
      <c r="V262" s="1" t="n">
        <f aca="false">4*DEGREES(U262*SIN(2*RADIANS(I262))-2*K262*SIN(RADIANS(J262))+4*K262*U262*SIN(RADIANS(J262))*COS(2*RADIANS(I262))-0.5*U262*U262*SIN(4*RADIANS(I262))-1.25*K262*K262*SIN(2*RADIANS(J262)))</f>
        <v>5.82399165198297</v>
      </c>
      <c r="W262" s="1" t="n">
        <f aca="false">DEGREES(ACOS(COS(RADIANS(90.833))/(COS(RADIANS($B$2))*COS(RADIANS(T262)))-TAN(RADIANS($B$2))*TAN(RADIANS(T262))))</f>
        <v>93.5812017593625</v>
      </c>
      <c r="X262" s="6" t="n">
        <f aca="false">(720-4*$B$3-V262+$B$4*60)/1440</f>
        <v>0.541185505797234</v>
      </c>
      <c r="Y262" s="6" t="n">
        <f aca="false">(X262*1440-W262*4)/1440</f>
        <v>0.281237723132338</v>
      </c>
      <c r="Z262" s="6" t="n">
        <f aca="false">(X262*1440+W262*4)/1440</f>
        <v>0.80113328846213</v>
      </c>
      <c r="AA262" s="1" t="n">
        <f aca="false">8*W262</f>
        <v>748.6496140749</v>
      </c>
      <c r="AB262" s="1" t="n">
        <f aca="false">MOD(E262*1440+V262+4*$B$3-60*$B$4,1440)</f>
        <v>660.692871651983</v>
      </c>
      <c r="AC262" s="1" t="n">
        <f aca="false">IF(AB262/4&lt;0,AB262/4+180,AB262/4-180)</f>
        <v>-14.8267820870043</v>
      </c>
      <c r="AD262" s="1" t="n">
        <f aca="false">DEGREES(ACOS(SIN(RADIANS($B$2))*SIN(RADIANS(T262))+COS(RADIANS($B$2))*COS(RADIANS(T262))*COS(RADIANS(AC262))))</f>
        <v>51.4335293393134</v>
      </c>
      <c r="AE262" s="1" t="n">
        <f aca="false">90-AD262</f>
        <v>38.5664706606867</v>
      </c>
      <c r="AF262" s="1" t="n">
        <f aca="false">IF(AE262&gt;85,0,IF(AE262&gt;5,58.1/TAN(RADIANS(AE262))-0.07/POWER(TAN(RADIANS(AE262)),3)+0.000086/POWER(TAN(RADIANS(AE262)),5),IF(AE262&gt;-0.575,1735+AE262*(-518.2+AE262*(103.4+AE262*(-12.79+AE262*0.711))),-20.772/TAN(RADIANS(AE262)))))/3600</f>
        <v>0.0202028335667483</v>
      </c>
      <c r="AG262" s="1" t="n">
        <f aca="false">AE262+AF262</f>
        <v>38.5866734942534</v>
      </c>
      <c r="AH262" s="1" t="n">
        <f aca="false">IF(AC262&gt;0,MOD(DEGREES(ACOS(((SIN(RADIANS($B$2))*COS(RADIANS(AD262)))-SIN(RADIANS(T262)))/(COS(RADIANS($B$2))*SIN(RADIANS(AD262)))))+180,360),MOD(540-DEGREES(ACOS(((SIN(RADIANS($B$2))*COS(RADIANS(AD262)))-SIN(RADIANS(T262)))/(COS(RADIANS($B$2))*SIN(RADIANS(AD262))))),360))</f>
        <v>160.905494838145</v>
      </c>
    </row>
    <row r="263" customFormat="false" ht="15" hidden="false" customHeight="false" outlineLevel="0" collapsed="false">
      <c r="D263" s="5" t="n">
        <f aca="false">D262+1</f>
        <v>46284</v>
      </c>
      <c r="E263" s="6" t="n">
        <f aca="false">$B$5</f>
        <v>0.5</v>
      </c>
      <c r="F263" s="7" t="n">
        <f aca="false">D263+2415018.5+E263-$B$4/24</f>
        <v>2461302.95833333</v>
      </c>
      <c r="G263" s="8" t="n">
        <f aca="false">(F263-2451545)/36525</f>
        <v>0.267158339037193</v>
      </c>
      <c r="I263" s="1" t="n">
        <f aca="false">MOD(280.46646+G263*(36000.76983+G263*0.0003032),360)</f>
        <v>178.37235348357</v>
      </c>
      <c r="J263" s="1" t="n">
        <f aca="false">357.52911+G263*(35999.05029-0.0001537*G263)</f>
        <v>9974.97558142268</v>
      </c>
      <c r="K263" s="1" t="n">
        <f aca="false">0.016708634-G263*(0.000042037+0.0000001267*G263)</f>
        <v>0.0166973944218695</v>
      </c>
      <c r="L263" s="1" t="n">
        <f aca="false">SIN(RADIANS(J263))*(1.914602-G263*(0.004817+0.000014*G263))+SIN(RADIANS(2*J263))*(0.019993-0.000101*G263)+SIN(RADIANS(3*J263))*0.000289</f>
        <v>-1.83770645106265</v>
      </c>
      <c r="M263" s="1" t="n">
        <f aca="false">I263+L263</f>
        <v>176.534647032507</v>
      </c>
      <c r="N263" s="1" t="n">
        <f aca="false">J263+L263</f>
        <v>9973.13787497161</v>
      </c>
      <c r="O263" s="1" t="n">
        <f aca="false">(1.000001018*(1-K263*K263))/(1+K263*COS(RADIANS(N263)))</f>
        <v>1.00458784263485</v>
      </c>
      <c r="P263" s="1" t="n">
        <f aca="false">M263-0.00569-0.00478*SIN(RADIANS(125.04-1934.136*G263))</f>
        <v>176.531467407083</v>
      </c>
      <c r="Q263" s="1" t="n">
        <f aca="false">23+(26+((21.448-G263*(46.815+G263*(0.00059-G263*0.001813))))/60)/60</f>
        <v>23.4358169374494</v>
      </c>
      <c r="R263" s="1" t="n">
        <f aca="false">Q263+0.00256*COS(RADIANS(125.04-1934.136*G263))</f>
        <v>23.4379954701534</v>
      </c>
      <c r="S263" s="1" t="n">
        <f aca="false">DEGREES(ATAN2(COS(RADIANS(P263)),COS(RADIANS(R263))*SIN(RADIANS(P263))))</f>
        <v>176.817037557376</v>
      </c>
      <c r="T263" s="1" t="n">
        <f aca="false">DEGREES(ASIN(SIN(RADIANS(R263))*SIN(RADIANS(P263))))</f>
        <v>1.37892166052016</v>
      </c>
      <c r="U263" s="1" t="n">
        <f aca="false">TAN(RADIANS(R263/2))*TAN(RADIANS(R263/2))</f>
        <v>0.0430296364908945</v>
      </c>
      <c r="V263" s="1" t="n">
        <f aca="false">4*DEGREES(U263*SIN(2*RADIANS(I263))-2*K263*SIN(RADIANS(J263))+4*K263*U263*SIN(RADIANS(J263))*COS(2*RADIANS(I263))-0.5*U263*U263*SIN(4*RADIANS(I263))-1.25*K263*K263*SIN(2*RADIANS(J263)))</f>
        <v>6.1808433866173</v>
      </c>
      <c r="W263" s="1" t="n">
        <f aca="false">DEGREES(ACOS(COS(RADIANS(90.833))/(COS(RADIANS($B$2))*COS(RADIANS(T263)))-TAN(RADIANS($B$2))*TAN(RADIANS(T263))))</f>
        <v>93.089552528656</v>
      </c>
      <c r="X263" s="6" t="n">
        <f aca="false">(720-4*$B$3-V263+$B$4*60)/1440</f>
        <v>0.540937692092627</v>
      </c>
      <c r="Y263" s="6" t="n">
        <f aca="false">(X263*1440-W263*4)/1440</f>
        <v>0.282355601735249</v>
      </c>
      <c r="Z263" s="6" t="n">
        <f aca="false">(X263*1440+W263*4)/1440</f>
        <v>0.799519782450005</v>
      </c>
      <c r="AA263" s="1" t="n">
        <f aca="false">8*W263</f>
        <v>744.716420229248</v>
      </c>
      <c r="AB263" s="1" t="n">
        <f aca="false">MOD(E263*1440+V263+4*$B$3-60*$B$4,1440)</f>
        <v>661.049723386617</v>
      </c>
      <c r="AC263" s="1" t="n">
        <f aca="false">IF(AB263/4&lt;0,AB263/4+180,AB263/4-180)</f>
        <v>-14.7375691533457</v>
      </c>
      <c r="AD263" s="1" t="n">
        <f aca="false">DEGREES(ACOS(SIN(RADIANS($B$2))*SIN(RADIANS(T263))+COS(RADIANS($B$2))*COS(RADIANS(T263))*COS(RADIANS(AC263))))</f>
        <v>51.7950819055105</v>
      </c>
      <c r="AE263" s="1" t="n">
        <f aca="false">90-AD263</f>
        <v>38.2049180944895</v>
      </c>
      <c r="AF263" s="1" t="n">
        <f aca="false">IF(AE263&gt;85,0,IF(AE263&gt;5,58.1/TAN(RADIANS(AE263))-0.07/POWER(TAN(RADIANS(AE263)),3)+0.000086/POWER(TAN(RADIANS(AE263)),5),IF(AE263&gt;-0.575,1735+AE263*(-518.2+AE263*(103.4+AE263*(-12.79+AE263*0.711))),-20.772/TAN(RADIANS(AE263)))))/3600</f>
        <v>0.02046544525511</v>
      </c>
      <c r="AG263" s="1" t="n">
        <f aca="false">AE263+AF263</f>
        <v>38.2253835397446</v>
      </c>
      <c r="AH263" s="1" t="n">
        <f aca="false">IF(AC263&gt;0,MOD(DEGREES(ACOS(((SIN(RADIANS($B$2))*COS(RADIANS(AD263)))-SIN(RADIANS(T263)))/(COS(RADIANS($B$2))*SIN(RADIANS(AD263)))))+180,360),MOD(540-DEGREES(ACOS(((SIN(RADIANS($B$2))*COS(RADIANS(AD263)))-SIN(RADIANS(T263)))/(COS(RADIANS($B$2))*SIN(RADIANS(AD263))))),360))</f>
        <v>161.116729036154</v>
      </c>
    </row>
    <row r="264" customFormat="false" ht="15" hidden="false" customHeight="false" outlineLevel="0" collapsed="false">
      <c r="D264" s="5" t="n">
        <f aca="false">D263+1</f>
        <v>46285</v>
      </c>
      <c r="E264" s="6" t="n">
        <f aca="false">$B$5</f>
        <v>0.5</v>
      </c>
      <c r="F264" s="7" t="n">
        <f aca="false">D264+2415018.5+E264-$B$4/24</f>
        <v>2461303.95833333</v>
      </c>
      <c r="G264" s="8" t="n">
        <f aca="false">(F264-2451545)/36525</f>
        <v>0.267185717545065</v>
      </c>
      <c r="I264" s="1" t="n">
        <f aca="false">MOD(280.46646+G264*(36000.76983+G264*0.0003032),360)</f>
        <v>179.358000848169</v>
      </c>
      <c r="J264" s="1" t="n">
        <f aca="false">357.52911+G264*(35999.05029-0.0001537*G264)</f>
        <v>9975.96118170215</v>
      </c>
      <c r="K264" s="1" t="n">
        <f aca="false">0.016708634-G264*(0.000042037+0.0000001267*G264)</f>
        <v>0.0166973932691057</v>
      </c>
      <c r="L264" s="1" t="n">
        <f aca="false">SIN(RADIANS(J264))*(1.914602-G264*(0.004817+0.000014*G264))+SIN(RADIANS(2*J264))*(0.019993-0.000101*G264)+SIN(RADIANS(3*J264))*0.000289</f>
        <v>-1.84655460954777</v>
      </c>
      <c r="M264" s="1" t="n">
        <f aca="false">I264+L264</f>
        <v>177.511446238622</v>
      </c>
      <c r="N264" s="1" t="n">
        <f aca="false">J264+L264</f>
        <v>9974.1146270926</v>
      </c>
      <c r="O264" s="1" t="n">
        <f aca="false">(1.000001018*(1-K264*K264))/(1+K264*COS(RADIANS(N264)))</f>
        <v>1.00431222802901</v>
      </c>
      <c r="P264" s="1" t="n">
        <f aca="false">M264-0.00569-0.00478*SIN(RADIANS(125.04-1934.136*G264))</f>
        <v>177.508270371591</v>
      </c>
      <c r="Q264" s="1" t="n">
        <f aca="false">23+(26+((21.448-G264*(46.815+G264*(0.00059-G264*0.001813))))/60)/60</f>
        <v>23.4358165814153</v>
      </c>
      <c r="R264" s="1" t="n">
        <f aca="false">Q264+0.00256*COS(RADIANS(125.04-1934.136*G264))</f>
        <v>23.4379938706079</v>
      </c>
      <c r="S264" s="1" t="n">
        <f aca="false">DEGREES(ATAN2(COS(RADIANS(P264)),COS(RADIANS(R264))*SIN(RADIANS(P264))))</f>
        <v>177.713632347795</v>
      </c>
      <c r="T264" s="1" t="n">
        <f aca="false">DEGREES(ASIN(SIN(RADIANS(R264))*SIN(RADIANS(P264))))</f>
        <v>0.99083837126219</v>
      </c>
      <c r="U264" s="1" t="n">
        <f aca="false">TAN(RADIANS(R264/2))*TAN(RADIANS(R264/2))</f>
        <v>0.0430296304506512</v>
      </c>
      <c r="V264" s="1" t="n">
        <f aca="false">4*DEGREES(U264*SIN(2*RADIANS(I264))-2*K264*SIN(RADIANS(J264))+4*K264*U264*SIN(RADIANS(J264))*COS(2*RADIANS(I264))-0.5*U264*U264*SIN(4*RADIANS(I264))-1.25*K264*K264*SIN(2*RADIANS(J264)))</f>
        <v>6.53703214405995</v>
      </c>
      <c r="W264" s="1" t="n">
        <f aca="false">DEGREES(ACOS(COS(RADIANS(90.833))/(COS(RADIANS($B$2))*COS(RADIANS(T264)))-TAN(RADIANS($B$2))*TAN(RADIANS(T264))))</f>
        <v>92.5976560260203</v>
      </c>
      <c r="X264" s="6" t="n">
        <f aca="false">(720-4*$B$3-V264+$B$4*60)/1440</f>
        <v>0.540690338788847</v>
      </c>
      <c r="Y264" s="6" t="n">
        <f aca="false">(X264*1440-W264*4)/1440</f>
        <v>0.283474627605458</v>
      </c>
      <c r="Z264" s="6" t="n">
        <f aca="false">(X264*1440+W264*4)/1440</f>
        <v>0.797906049972237</v>
      </c>
      <c r="AA264" s="1" t="n">
        <f aca="false">8*W264</f>
        <v>740.781248208162</v>
      </c>
      <c r="AB264" s="1" t="n">
        <f aca="false">MOD(E264*1440+V264+4*$B$3-60*$B$4,1440)</f>
        <v>661.40591214406</v>
      </c>
      <c r="AC264" s="1" t="n">
        <f aca="false">IF(AB264/4&lt;0,AB264/4+180,AB264/4-180)</f>
        <v>-14.648521963985</v>
      </c>
      <c r="AD264" s="1" t="n">
        <f aca="false">DEGREES(ACOS(SIN(RADIANS($B$2))*SIN(RADIANS(T264))+COS(RADIANS($B$2))*COS(RADIANS(T264))*COS(RADIANS(AC264))))</f>
        <v>52.1575717501813</v>
      </c>
      <c r="AE264" s="1" t="n">
        <f aca="false">90-AD264</f>
        <v>37.8424282498187</v>
      </c>
      <c r="AF264" s="1" t="n">
        <f aca="false">IF(AE264&gt;85,0,IF(AE264&gt;5,58.1/TAN(RADIANS(AE264))-0.07/POWER(TAN(RADIANS(AE264)),3)+0.000086/POWER(TAN(RADIANS(AE264)),5),IF(AE264&gt;-0.575,1735+AE264*(-518.2+AE264*(103.4+AE264*(-12.79+AE264*0.711))),-20.772/TAN(RADIANS(AE264)))))/3600</f>
        <v>0.0207329588777315</v>
      </c>
      <c r="AG264" s="1" t="n">
        <f aca="false">AE264+AF264</f>
        <v>37.8631612086964</v>
      </c>
      <c r="AH264" s="1" t="n">
        <f aca="false">IF(AC264&gt;0,MOD(DEGREES(ACOS(((SIN(RADIANS($B$2))*COS(RADIANS(AD264)))-SIN(RADIANS(T264)))/(COS(RADIANS($B$2))*SIN(RADIANS(AD264)))))+180,360),MOD(540-DEGREES(ACOS(((SIN(RADIANS($B$2))*COS(RADIANS(AD264)))-SIN(RADIANS(T264)))/(COS(RADIANS($B$2))*SIN(RADIANS(AD264))))),360))</f>
        <v>161.325842035422</v>
      </c>
    </row>
    <row r="265" customFormat="false" ht="15" hidden="false" customHeight="false" outlineLevel="0" collapsed="false">
      <c r="D265" s="5" t="n">
        <f aca="false">D264+1</f>
        <v>46286</v>
      </c>
      <c r="E265" s="6" t="n">
        <f aca="false">$B$5</f>
        <v>0.5</v>
      </c>
      <c r="F265" s="7" t="n">
        <f aca="false">D265+2415018.5+E265-$B$4/24</f>
        <v>2461304.95833333</v>
      </c>
      <c r="G265" s="8" t="n">
        <f aca="false">(F265-2451545)/36525</f>
        <v>0.267213096052936</v>
      </c>
      <c r="I265" s="1" t="n">
        <f aca="false">MOD(280.46646+G265*(36000.76983+G265*0.0003032),360)</f>
        <v>180.343648212771</v>
      </c>
      <c r="J265" s="1" t="n">
        <f aca="false">357.52911+G265*(35999.05029-0.0001537*G265)</f>
        <v>9976.94678198163</v>
      </c>
      <c r="K265" s="1" t="n">
        <f aca="false">0.016708634-G265*(0.000042037+0.0000001267*G265)</f>
        <v>0.0166973921163416</v>
      </c>
      <c r="L265" s="1" t="n">
        <f aca="false">SIN(RADIANS(J265))*(1.914602-G265*(0.004817+0.000014*G265))+SIN(RADIANS(2*J265))*(0.019993-0.000101*G265)+SIN(RADIANS(3*J265))*0.000289</f>
        <v>-1.8548652189572</v>
      </c>
      <c r="M265" s="1" t="n">
        <f aca="false">I265+L265</f>
        <v>178.488782993814</v>
      </c>
      <c r="N265" s="1" t="n">
        <f aca="false">J265+L265</f>
        <v>9975.09191676267</v>
      </c>
      <c r="O265" s="1" t="n">
        <f aca="false">(1.000001018*(1-K265*K265))/(1+K265*COS(RADIANS(N265)))</f>
        <v>1.00403527270578</v>
      </c>
      <c r="P265" s="1" t="n">
        <f aca="false">M265-0.00569-0.00478*SIN(RADIANS(125.04-1934.136*G265))</f>
        <v>178.485610883029</v>
      </c>
      <c r="Q265" s="1" t="n">
        <f aca="false">23+(26+((21.448-G265*(46.815+G265*(0.00059-G265*0.001813))))/60)/60</f>
        <v>23.4358162253812</v>
      </c>
      <c r="R265" s="1" t="n">
        <f aca="false">Q265+0.00256*COS(RADIANS(125.04-1934.136*G265))</f>
        <v>23.4379922692026</v>
      </c>
      <c r="S265" s="1" t="n">
        <f aca="false">DEGREES(ATAN2(COS(RADIANS(P265)),COS(RADIANS(R265))*SIN(RADIANS(P265))))</f>
        <v>178.610510309061</v>
      </c>
      <c r="T265" s="1" t="n">
        <f aca="false">DEGREES(ASIN(SIN(RADIANS(R265))*SIN(RADIANS(P265))))</f>
        <v>0.602298859232451</v>
      </c>
      <c r="U265" s="1" t="n">
        <f aca="false">TAN(RADIANS(R265/2))*TAN(RADIANS(R265/2))</f>
        <v>0.0430296244033854</v>
      </c>
      <c r="V265" s="1" t="n">
        <f aca="false">4*DEGREES(U265*SIN(2*RADIANS(I265))-2*K265*SIN(RADIANS(J265))+4*K265*U265*SIN(RADIANS(J265))*COS(2*RADIANS(I265))-0.5*U265*U265*SIN(4*RADIANS(I265))-1.25*K265*K265*SIN(2*RADIANS(J265)))</f>
        <v>6.8922256367799</v>
      </c>
      <c r="W265" s="1" t="n">
        <f aca="false">DEGREES(ACOS(COS(RADIANS(90.833))/(COS(RADIANS($B$2))*COS(RADIANS(T265)))-TAN(RADIANS($B$2))*TAN(RADIANS(T265))))</f>
        <v>92.1055502381723</v>
      </c>
      <c r="X265" s="6" t="n">
        <f aca="false">(720-4*$B$3-V265+$B$4*60)/1440</f>
        <v>0.540443676641125</v>
      </c>
      <c r="Y265" s="6" t="n">
        <f aca="false">(X265*1440-W265*4)/1440</f>
        <v>0.284594925979535</v>
      </c>
      <c r="Z265" s="6" t="n">
        <f aca="false">(X265*1440+W265*4)/1440</f>
        <v>0.796292427302715</v>
      </c>
      <c r="AA265" s="1" t="n">
        <f aca="false">8*W265</f>
        <v>736.844401905378</v>
      </c>
      <c r="AB265" s="1" t="n">
        <f aca="false">MOD(E265*1440+V265+4*$B$3-60*$B$4,1440)</f>
        <v>661.76110563678</v>
      </c>
      <c r="AC265" s="1" t="n">
        <f aca="false">IF(AB265/4&lt;0,AB265/4+180,AB265/4-180)</f>
        <v>-14.559723590805</v>
      </c>
      <c r="AD265" s="1" t="n">
        <f aca="false">DEGREES(ACOS(SIN(RADIANS($B$2))*SIN(RADIANS(T265))+COS(RADIANS($B$2))*COS(RADIANS(T265))*COS(RADIANS(AC265))))</f>
        <v>52.5209174966023</v>
      </c>
      <c r="AE265" s="1" t="n">
        <f aca="false">90-AD265</f>
        <v>37.4790825033977</v>
      </c>
      <c r="AF265" s="1" t="n">
        <f aca="false">IF(AE265&gt;85,0,IF(AE265&gt;5,58.1/TAN(RADIANS(AE265))-0.07/POWER(TAN(RADIANS(AE265)),3)+0.000086/POWER(TAN(RADIANS(AE265)),5),IF(AE265&gt;-0.575,1735+AE265*(-518.2+AE265*(103.4+AE265*(-12.79+AE265*0.711))),-20.772/TAN(RADIANS(AE265)))))/3600</f>
        <v>0.0210054701567836</v>
      </c>
      <c r="AG265" s="1" t="n">
        <f aca="false">AE265+AF265</f>
        <v>37.5000879735545</v>
      </c>
      <c r="AH265" s="1" t="n">
        <f aca="false">IF(AC265&gt;0,MOD(DEGREES(ACOS(((SIN(RADIANS($B$2))*COS(RADIANS(AD265)))-SIN(RADIANS(T265)))/(COS(RADIANS($B$2))*SIN(RADIANS(AD265)))))+180,360),MOD(540-DEGREES(ACOS(((SIN(RADIANS($B$2))*COS(RADIANS(AD265)))-SIN(RADIANS(T265)))/(COS(RADIANS($B$2))*SIN(RADIANS(AD265))))),360))</f>
        <v>161.532739188678</v>
      </c>
    </row>
    <row r="266" customFormat="false" ht="15" hidden="false" customHeight="false" outlineLevel="0" collapsed="false">
      <c r="D266" s="5" t="n">
        <f aca="false">D265+1</f>
        <v>46287</v>
      </c>
      <c r="E266" s="6" t="n">
        <f aca="false">$B$5</f>
        <v>0.5</v>
      </c>
      <c r="F266" s="7" t="n">
        <f aca="false">D266+2415018.5+E266-$B$4/24</f>
        <v>2461305.95833333</v>
      </c>
      <c r="G266" s="8" t="n">
        <f aca="false">(F266-2451545)/36525</f>
        <v>0.267240474560807</v>
      </c>
      <c r="I266" s="1" t="n">
        <f aca="false">MOD(280.46646+G266*(36000.76983+G266*0.0003032),360)</f>
        <v>181.329295577372</v>
      </c>
      <c r="J266" s="1" t="n">
        <f aca="false">357.52911+G266*(35999.05029-0.0001537*G266)</f>
        <v>9977.9323822611</v>
      </c>
      <c r="K266" s="1" t="n">
        <f aca="false">0.016708634-G266*(0.000042037+0.0000001267*G266)</f>
        <v>0.0166973909635773</v>
      </c>
      <c r="L266" s="1" t="n">
        <f aca="false">SIN(RADIANS(J266))*(1.914602-G266*(0.004817+0.000014*G266))+SIN(RADIANS(2*J266))*(0.019993-0.000101*G266)+SIN(RADIANS(3*J266))*0.000289</f>
        <v>-1.86263530045133</v>
      </c>
      <c r="M266" s="1" t="n">
        <f aca="false">I266+L266</f>
        <v>179.466660276921</v>
      </c>
      <c r="N266" s="1" t="n">
        <f aca="false">J266+L266</f>
        <v>9976.06974696065</v>
      </c>
      <c r="O266" s="1" t="n">
        <f aca="false">(1.000001018*(1-K266*K266))/(1+K266*COS(RADIANS(N266)))</f>
        <v>1.00375705652289</v>
      </c>
      <c r="P266" s="1" t="n">
        <f aca="false">M266-0.00569-0.00478*SIN(RADIANS(125.04-1934.136*G266))</f>
        <v>179.463491920231</v>
      </c>
      <c r="Q266" s="1" t="n">
        <f aca="false">23+(26+((21.448-G266*(46.815+G266*(0.00059-G266*0.001813))))/60)/60</f>
        <v>23.4358158693471</v>
      </c>
      <c r="R266" s="1" t="n">
        <f aca="false">Q266+0.00256*COS(RADIANS(125.04-1934.136*G266))</f>
        <v>23.4379906659386</v>
      </c>
      <c r="S266" s="1" t="n">
        <f aca="false">DEGREES(ATAN2(COS(RADIANS(P266)),COS(RADIANS(R266))*SIN(RADIANS(P266))))</f>
        <v>179.507756340876</v>
      </c>
      <c r="T266" s="1" t="n">
        <f aca="false">DEGREES(ASIN(SIN(RADIANS(R266))*SIN(RADIANS(P266))))</f>
        <v>0.213396860583854</v>
      </c>
      <c r="U266" s="1" t="n">
        <f aca="false">TAN(RADIANS(R266/2))*TAN(RADIANS(R266/2))</f>
        <v>0.043029618349101</v>
      </c>
      <c r="V266" s="1" t="n">
        <f aca="false">4*DEGREES(U266*SIN(2*RADIANS(I266))-2*K266*SIN(RADIANS(J266))+4*K266*U266*SIN(RADIANS(J266))*COS(2*RADIANS(I266))-0.5*U266*U266*SIN(4*RADIANS(I266))-1.25*K266*K266*SIN(2*RADIANS(J266)))</f>
        <v>7.24608979806789</v>
      </c>
      <c r="W266" s="1" t="n">
        <f aca="false">DEGREES(ACOS(COS(RADIANS(90.833))/(COS(RADIANS($B$2))*COS(RADIANS(T266)))-TAN(RADIANS($B$2))*TAN(RADIANS(T266))))</f>
        <v>91.6132729845411</v>
      </c>
      <c r="X266" s="6" t="n">
        <f aca="false">(720-4*$B$3-V266+$B$4*60)/1440</f>
        <v>0.540197937640231</v>
      </c>
      <c r="Y266" s="6" t="n">
        <f aca="false">(X266*1440-W266*4)/1440</f>
        <v>0.285716623794283</v>
      </c>
      <c r="Z266" s="6" t="n">
        <f aca="false">(X266*1440+W266*4)/1440</f>
        <v>0.794679251486178</v>
      </c>
      <c r="AA266" s="1" t="n">
        <f aca="false">8*W266</f>
        <v>732.906183876329</v>
      </c>
      <c r="AB266" s="1" t="n">
        <f aca="false">MOD(E266*1440+V266+4*$B$3-60*$B$4,1440)</f>
        <v>662.114969798068</v>
      </c>
      <c r="AC266" s="1" t="n">
        <f aca="false">IF(AB266/4&lt;0,AB266/4+180,AB266/4-180)</f>
        <v>-14.471257550483</v>
      </c>
      <c r="AD266" s="1" t="n">
        <f aca="false">DEGREES(ACOS(SIN(RADIANS($B$2))*SIN(RADIANS(T266))+COS(RADIANS($B$2))*COS(RADIANS(T266))*COS(RADIANS(AC266))))</f>
        <v>52.8850367908339</v>
      </c>
      <c r="AE266" s="1" t="n">
        <f aca="false">90-AD266</f>
        <v>37.1149632091661</v>
      </c>
      <c r="AF266" s="1" t="n">
        <f aca="false">IF(AE266&gt;85,0,IF(AE266&gt;5,58.1/TAN(RADIANS(AE266))-0.07/POWER(TAN(RADIANS(AE266)),3)+0.000086/POWER(TAN(RADIANS(AE266)),5),IF(AE266&gt;-0.575,1735+AE266*(-518.2+AE266*(103.4+AE266*(-12.79+AE266*0.711))),-20.772/TAN(RADIANS(AE266)))))/3600</f>
        <v>0.0212830767765649</v>
      </c>
      <c r="AG266" s="1" t="n">
        <f aca="false">AE266+AF266</f>
        <v>37.1362462859427</v>
      </c>
      <c r="AH266" s="1" t="n">
        <f aca="false">IF(AC266&gt;0,MOD(DEGREES(ACOS(((SIN(RADIANS($B$2))*COS(RADIANS(AD266)))-SIN(RADIANS(T266)))/(COS(RADIANS($B$2))*SIN(RADIANS(AD266)))))+180,360),MOD(540-DEGREES(ACOS(((SIN(RADIANS($B$2))*COS(RADIANS(AD266)))-SIN(RADIANS(T266)))/(COS(RADIANS($B$2))*SIN(RADIANS(AD266))))),360))</f>
        <v>161.737327803628</v>
      </c>
    </row>
    <row r="267" customFormat="false" ht="15" hidden="false" customHeight="false" outlineLevel="0" collapsed="false">
      <c r="D267" s="5" t="n">
        <f aca="false">D266+1</f>
        <v>46288</v>
      </c>
      <c r="E267" s="6" t="n">
        <f aca="false">$B$5</f>
        <v>0.5</v>
      </c>
      <c r="F267" s="7" t="n">
        <f aca="false">D267+2415018.5+E267-$B$4/24</f>
        <v>2461306.95833333</v>
      </c>
      <c r="G267" s="8" t="n">
        <f aca="false">(F267-2451545)/36525</f>
        <v>0.267267853068679</v>
      </c>
      <c r="I267" s="1" t="n">
        <f aca="false">MOD(280.46646+G267*(36000.76983+G267*0.0003032),360)</f>
        <v>182.314942941974</v>
      </c>
      <c r="J267" s="1" t="n">
        <f aca="false">357.52911+G267*(35999.05029-0.0001537*G267)</f>
        <v>9978.91798254058</v>
      </c>
      <c r="K267" s="1" t="n">
        <f aca="false">0.016708634-G267*(0.000042037+0.0000001267*G267)</f>
        <v>0.0166973898108128</v>
      </c>
      <c r="L267" s="1" t="n">
        <f aca="false">SIN(RADIANS(J267))*(1.914602-G267*(0.004817+0.000014*G267))+SIN(RADIANS(2*J267))*(0.019993-0.000101*G267)+SIN(RADIANS(3*J267))*0.000289</f>
        <v>-1.86986202449194</v>
      </c>
      <c r="M267" s="1" t="n">
        <f aca="false">I267+L267</f>
        <v>180.445080917482</v>
      </c>
      <c r="N267" s="1" t="n">
        <f aca="false">J267+L267</f>
        <v>9977.04812051609</v>
      </c>
      <c r="O267" s="1" t="n">
        <f aca="false">(1.000001018*(1-K267*K267))/(1+K267*COS(RADIANS(N267)))</f>
        <v>1.0034776598353</v>
      </c>
      <c r="P267" s="1" t="n">
        <f aca="false">M267-0.00569-0.00478*SIN(RADIANS(125.04-1934.136*G267))</f>
        <v>180.441916312733</v>
      </c>
      <c r="Q267" s="1" t="n">
        <f aca="false">23+(26+((21.448-G267*(46.815+G267*(0.00059-G267*0.001813))))/60)/60</f>
        <v>23.4358155133129</v>
      </c>
      <c r="R267" s="1" t="n">
        <f aca="false">Q267+0.00256*COS(RADIANS(125.04-1934.136*G267))</f>
        <v>23.4379890608169</v>
      </c>
      <c r="S267" s="1" t="n">
        <f aca="false">DEGREES(ATAN2(COS(RADIANS(P267)),COS(RADIANS(R267))*SIN(RADIANS(P267))))</f>
        <v>-179.594544443529</v>
      </c>
      <c r="T267" s="1" t="n">
        <f aca="false">DEGREES(ASIN(SIN(RADIANS(R267))*SIN(RADIANS(P267))))</f>
        <v>-0.175773533059505</v>
      </c>
      <c r="U267" s="1" t="n">
        <f aca="false">TAN(RADIANS(R267/2))*TAN(RADIANS(R267/2))</f>
        <v>0.0430296122878021</v>
      </c>
      <c r="V267" s="1" t="n">
        <f aca="false">4*DEGREES(U267*SIN(2*RADIANS(I267))-2*K267*SIN(RADIANS(J267))+4*K267*U267*SIN(RADIANS(J267))*COS(2*RADIANS(I267))-0.5*U267*U267*SIN(4*RADIANS(I267))-1.25*K267*K267*SIN(2*RADIANS(J267)))</f>
        <v>7.59828890777734</v>
      </c>
      <c r="W267" s="1" t="n">
        <f aca="false">DEGREES(ACOS(COS(RADIANS(90.833))/(COS(RADIANS($B$2))*COS(RADIANS(T267)))-TAN(RADIANS($B$2))*TAN(RADIANS(T267))))</f>
        <v>91.1208620588067</v>
      </c>
      <c r="X267" s="6" t="n">
        <f aca="false">(720-4*$B$3-V267+$B$4*60)/1440</f>
        <v>0.539953354925155</v>
      </c>
      <c r="Y267" s="6" t="n">
        <f aca="false">(X267*1440-W267*4)/1440</f>
        <v>0.286839849206247</v>
      </c>
      <c r="Z267" s="6" t="n">
        <f aca="false">(X267*1440+W267*4)/1440</f>
        <v>0.793066860644062</v>
      </c>
      <c r="AA267" s="1" t="n">
        <f aca="false">8*W267</f>
        <v>728.966896470453</v>
      </c>
      <c r="AB267" s="1" t="n">
        <f aca="false">MOD(E267*1440+V267+4*$B$3-60*$B$4,1440)</f>
        <v>662.467168907777</v>
      </c>
      <c r="AC267" s="1" t="n">
        <f aca="false">IF(AB267/4&lt;0,AB267/4+180,AB267/4-180)</f>
        <v>-14.3832077730557</v>
      </c>
      <c r="AD267" s="1" t="n">
        <f aca="false">DEGREES(ACOS(SIN(RADIANS($B$2))*SIN(RADIANS(T267))+COS(RADIANS($B$2))*COS(RADIANS(T267))*COS(RADIANS(AC267))))</f>
        <v>53.2498462985086</v>
      </c>
      <c r="AE267" s="1" t="n">
        <f aca="false">90-AD267</f>
        <v>36.7501537014914</v>
      </c>
      <c r="AF267" s="1" t="n">
        <f aca="false">IF(AE267&gt;85,0,IF(AE267&gt;5,58.1/TAN(RADIANS(AE267))-0.07/POWER(TAN(RADIANS(AE267)),3)+0.000086/POWER(TAN(RADIANS(AE267)),5),IF(AE267&gt;-0.575,1735+AE267*(-518.2+AE267*(103.4+AE267*(-12.79+AE267*0.711))),-20.772/TAN(RADIANS(AE267)))))/3600</f>
        <v>0.0215658783569246</v>
      </c>
      <c r="AG267" s="1" t="n">
        <f aca="false">AE267+AF267</f>
        <v>36.7717195798483</v>
      </c>
      <c r="AH267" s="1" t="n">
        <f aca="false">IF(AC267&gt;0,MOD(DEGREES(ACOS(((SIN(RADIANS($B$2))*COS(RADIANS(AD267)))-SIN(RADIANS(T267)))/(COS(RADIANS($B$2))*SIN(RADIANS(AD267)))))+180,360),MOD(540-DEGREES(ACOS(((SIN(RADIANS($B$2))*COS(RADIANS(AD267)))-SIN(RADIANS(T267)))/(COS(RADIANS($B$2))*SIN(RADIANS(AD267))))),360))</f>
        <v>161.939517119582</v>
      </c>
    </row>
    <row r="268" customFormat="false" ht="15" hidden="false" customHeight="false" outlineLevel="0" collapsed="false">
      <c r="D268" s="5" t="n">
        <f aca="false">D267+1</f>
        <v>46289</v>
      </c>
      <c r="E268" s="6" t="n">
        <f aca="false">$B$5</f>
        <v>0.5</v>
      </c>
      <c r="F268" s="7" t="n">
        <f aca="false">D268+2415018.5+E268-$B$4/24</f>
        <v>2461307.95833333</v>
      </c>
      <c r="G268" s="8" t="n">
        <f aca="false">(F268-2451545)/36525</f>
        <v>0.26729523157655</v>
      </c>
      <c r="I268" s="1" t="n">
        <f aca="false">MOD(280.46646+G268*(36000.76983+G268*0.0003032),360)</f>
        <v>183.300590306575</v>
      </c>
      <c r="J268" s="1" t="n">
        <f aca="false">357.52911+G268*(35999.05029-0.0001537*G268)</f>
        <v>9979.90358282005</v>
      </c>
      <c r="K268" s="1" t="n">
        <f aca="false">0.016708634-G268*(0.000042037+0.0000001267*G268)</f>
        <v>0.0166973886580482</v>
      </c>
      <c r="L268" s="1" t="n">
        <f aca="false">SIN(RADIANS(J268))*(1.914602-G268*(0.004817+0.000014*G268))+SIN(RADIANS(2*J268))*(0.019993-0.000101*G268)+SIN(RADIANS(3*J268))*0.000289</f>
        <v>-1.87654271227546</v>
      </c>
      <c r="M268" s="1" t="n">
        <f aca="false">I268+L268</f>
        <v>181.4240475943</v>
      </c>
      <c r="N268" s="1" t="n">
        <f aca="false">J268+L268</f>
        <v>9978.02704010778</v>
      </c>
      <c r="O268" s="1" t="n">
        <f aca="false">(1.000001018*(1-K268*K268))/(1+K268*COS(RADIANS(N268)))</f>
        <v>1.00319716347406</v>
      </c>
      <c r="P268" s="1" t="n">
        <f aca="false">M268-0.00569-0.00478*SIN(RADIANS(125.04-1934.136*G268))</f>
        <v>181.420886739335</v>
      </c>
      <c r="Q268" s="1" t="n">
        <f aca="false">23+(26+((21.448-G268*(46.815+G268*(0.00059-G268*0.001813))))/60)/60</f>
        <v>23.4358151572788</v>
      </c>
      <c r="R268" s="1" t="n">
        <f aca="false">Q268+0.00256*COS(RADIANS(125.04-1934.136*G268))</f>
        <v>23.4379874538387</v>
      </c>
      <c r="S268" s="1" t="n">
        <f aca="false">DEGREES(ATAN2(COS(RADIANS(P268)),COS(RADIANS(R268))*SIN(RADIANS(P268))))</f>
        <v>-178.696306766273</v>
      </c>
      <c r="T268" s="1" t="n">
        <f aca="false">DEGREES(ASIN(SIN(RADIANS(R268))*SIN(RADIANS(P268))))</f>
        <v>-0.565117859096008</v>
      </c>
      <c r="U268" s="1" t="n">
        <f aca="false">TAN(RADIANS(R268/2))*TAN(RADIANS(R268/2))</f>
        <v>0.0430296062194929</v>
      </c>
      <c r="V268" s="1" t="n">
        <f aca="false">4*DEGREES(U268*SIN(2*RADIANS(I268))-2*K268*SIN(RADIANS(J268))+4*K268*U268*SIN(RADIANS(J268))*COS(2*RADIANS(I268))-0.5*U268*U268*SIN(4*RADIANS(I268))-1.25*K268*K268*SIN(2*RADIANS(J268)))</f>
        <v>7.94848572435389</v>
      </c>
      <c r="W268" s="1" t="n">
        <f aca="false">DEGREES(ACOS(COS(RADIANS(90.833))/(COS(RADIANS($B$2))*COS(RADIANS(T268)))-TAN(RADIANS($B$2))*TAN(RADIANS(T268))))</f>
        <v>90.6283553710891</v>
      </c>
      <c r="X268" s="6" t="n">
        <f aca="false">(720-4*$B$3-V268+$B$4*60)/1440</f>
        <v>0.539710162691421</v>
      </c>
      <c r="Y268" s="6" t="n">
        <f aca="false">(X268*1440-W268*4)/1440</f>
        <v>0.287964731105062</v>
      </c>
      <c r="Z268" s="6" t="n">
        <f aca="false">(X268*1440+W268*4)/1440</f>
        <v>0.79145559427778</v>
      </c>
      <c r="AA268" s="1" t="n">
        <f aca="false">8*W268</f>
        <v>725.026842968713</v>
      </c>
      <c r="AB268" s="1" t="n">
        <f aca="false">MOD(E268*1440+V268+4*$B$3-60*$B$4,1440)</f>
        <v>662.817365724354</v>
      </c>
      <c r="AC268" s="1" t="n">
        <f aca="false">IF(AB268/4&lt;0,AB268/4+180,AB268/4-180)</f>
        <v>-14.2956585689115</v>
      </c>
      <c r="AD268" s="1" t="n">
        <f aca="false">DEGREES(ACOS(SIN(RADIANS($B$2))*SIN(RADIANS(T268))+COS(RADIANS($B$2))*COS(RADIANS(T268))*COS(RADIANS(AC268))))</f>
        <v>53.615261702348</v>
      </c>
      <c r="AE268" s="1" t="n">
        <f aca="false">90-AD268</f>
        <v>36.384738297652</v>
      </c>
      <c r="AF268" s="1" t="n">
        <f aca="false">IF(AE268&gt;85,0,IF(AE268&gt;5,58.1/TAN(RADIANS(AE268))-0.07/POWER(TAN(RADIANS(AE268)),3)+0.000086/POWER(TAN(RADIANS(AE268)),5),IF(AE268&gt;-0.575,1735+AE268*(-518.2+AE268*(103.4+AE268*(-12.79+AE268*0.711))),-20.772/TAN(RADIANS(AE268)))))/3600</f>
        <v>0.021853976419249</v>
      </c>
      <c r="AG268" s="1" t="n">
        <f aca="false">AE268+AF268</f>
        <v>36.4065922740713</v>
      </c>
      <c r="AH268" s="1" t="n">
        <f aca="false">IF(AC268&gt;0,MOD(DEGREES(ACOS(((SIN(RADIANS($B$2))*COS(RADIANS(AD268)))-SIN(RADIANS(T268)))/(COS(RADIANS($B$2))*SIN(RADIANS(AD268)))))+180,360),MOD(540-DEGREES(ACOS(((SIN(RADIANS($B$2))*COS(RADIANS(AD268)))-SIN(RADIANS(T268)))/(COS(RADIANS($B$2))*SIN(RADIANS(AD268))))),360))</f>
        <v>162.139218285594</v>
      </c>
    </row>
    <row r="269" customFormat="false" ht="15" hidden="false" customHeight="false" outlineLevel="0" collapsed="false">
      <c r="D269" s="5" t="n">
        <f aca="false">D268+1</f>
        <v>46290</v>
      </c>
      <c r="E269" s="6" t="n">
        <f aca="false">$B$5</f>
        <v>0.5</v>
      </c>
      <c r="F269" s="7" t="n">
        <f aca="false">D269+2415018.5+E269-$B$4/24</f>
        <v>2461308.95833333</v>
      </c>
      <c r="G269" s="8" t="n">
        <f aca="false">(F269-2451545)/36525</f>
        <v>0.267322610084421</v>
      </c>
      <c r="I269" s="1" t="n">
        <f aca="false">MOD(280.46646+G269*(36000.76983+G269*0.0003032),360)</f>
        <v>184.286237671178</v>
      </c>
      <c r="J269" s="1" t="n">
        <f aca="false">357.52911+G269*(35999.05029-0.0001537*G269)</f>
        <v>9980.88918309953</v>
      </c>
      <c r="K269" s="1" t="n">
        <f aca="false">0.016708634-G269*(0.000042037+0.0000001267*G269)</f>
        <v>0.0166973875052833</v>
      </c>
      <c r="L269" s="1" t="n">
        <f aca="false">SIN(RADIANS(J269))*(1.914602-G269*(0.004817+0.000014*G269))+SIN(RADIANS(2*J269))*(0.019993-0.000101*G269)+SIN(RADIANS(3*J269))*0.000289</f>
        <v>-1.88267483713551</v>
      </c>
      <c r="M269" s="1" t="n">
        <f aca="false">I269+L269</f>
        <v>182.403562834043</v>
      </c>
      <c r="N269" s="1" t="n">
        <f aca="false">J269+L269</f>
        <v>9979.00650826239</v>
      </c>
      <c r="O269" s="1" t="n">
        <f aca="false">(1.000001018*(1-K269*K269))/(1+K269*COS(RADIANS(N269)))</f>
        <v>1.00291564872472</v>
      </c>
      <c r="P269" s="1" t="n">
        <f aca="false">M269-0.00569-0.00478*SIN(RADIANS(125.04-1934.136*G269))</f>
        <v>182.400405726702</v>
      </c>
      <c r="Q269" s="1" t="n">
        <f aca="false">23+(26+((21.448-G269*(46.815+G269*(0.00059-G269*0.001813))))/60)/60</f>
        <v>23.4358148012447</v>
      </c>
      <c r="R269" s="1" t="n">
        <f aca="false">Q269+0.00256*COS(RADIANS(125.04-1934.136*G269))</f>
        <v>23.4379858450049</v>
      </c>
      <c r="S269" s="1" t="n">
        <f aca="false">DEGREES(ATAN2(COS(RADIANS(P269)),COS(RADIANS(R269))*SIN(RADIANS(P269))))</f>
        <v>-177.797445234223</v>
      </c>
      <c r="T269" s="1" t="n">
        <f aca="false">DEGREES(ASIN(SIN(RADIANS(R269))*SIN(RADIANS(P269))))</f>
        <v>-0.954541268533367</v>
      </c>
      <c r="U269" s="1" t="n">
        <f aca="false">TAN(RADIANS(R269/2))*TAN(RADIANS(R269/2))</f>
        <v>0.0430296001441771</v>
      </c>
      <c r="V269" s="1" t="n">
        <f aca="false">4*DEGREES(U269*SIN(2*RADIANS(I269))-2*K269*SIN(RADIANS(J269))+4*K269*U269*SIN(RADIANS(J269))*COS(2*RADIANS(I269))-0.5*U269*U269*SIN(4*RADIANS(I269))-1.25*K269*K269*SIN(2*RADIANS(J269)))</f>
        <v>8.29634162419472</v>
      </c>
      <c r="W269" s="1" t="n">
        <f aca="false">DEGREES(ACOS(COS(RADIANS(90.833))/(COS(RADIANS($B$2))*COS(RADIANS(T269)))-TAN(RADIANS($B$2))*TAN(RADIANS(T269))))</f>
        <v>90.1357910908832</v>
      </c>
      <c r="X269" s="6" t="n">
        <f aca="false">(720-4*$B$3-V269+$B$4*60)/1440</f>
        <v>0.539468596094309</v>
      </c>
      <c r="Y269" s="6" t="n">
        <f aca="false">(X269*1440-W269*4)/1440</f>
        <v>0.289091398619634</v>
      </c>
      <c r="Z269" s="6" t="n">
        <f aca="false">(X269*1440+W269*4)/1440</f>
        <v>0.789845793568985</v>
      </c>
      <c r="AA269" s="1" t="n">
        <f aca="false">8*W269</f>
        <v>721.086328727066</v>
      </c>
      <c r="AB269" s="1" t="n">
        <f aca="false">MOD(E269*1440+V269+4*$B$3-60*$B$4,1440)</f>
        <v>663.165221624195</v>
      </c>
      <c r="AC269" s="1" t="n">
        <f aca="false">IF(AB269/4&lt;0,AB269/4+180,AB269/4-180)</f>
        <v>-14.2086945939513</v>
      </c>
      <c r="AD269" s="1" t="n">
        <f aca="false">DEGREES(ACOS(SIN(RADIANS($B$2))*SIN(RADIANS(T269))+COS(RADIANS($B$2))*COS(RADIANS(T269))*COS(RADIANS(AC269))))</f>
        <v>53.981197700419</v>
      </c>
      <c r="AE269" s="1" t="n">
        <f aca="false">90-AD269</f>
        <v>36.018802299581</v>
      </c>
      <c r="AF269" s="1" t="n">
        <f aca="false">IF(AE269&gt;85,0,IF(AE269&gt;5,58.1/TAN(RADIANS(AE269))-0.07/POWER(TAN(RADIANS(AE269)),3)+0.000086/POWER(TAN(RADIANS(AE269)),5),IF(AE269&gt;-0.575,1735+AE269*(-518.2+AE269*(103.4+AE269*(-12.79+AE269*0.711))),-20.772/TAN(RADIANS(AE269)))))/3600</f>
        <v>0.0221474743442523</v>
      </c>
      <c r="AG269" s="1" t="n">
        <f aca="false">AE269+AF269</f>
        <v>36.0409497739252</v>
      </c>
      <c r="AH269" s="1" t="n">
        <f aca="false">IF(AC269&gt;0,MOD(DEGREES(ACOS(((SIN(RADIANS($B$2))*COS(RADIANS(AD269)))-SIN(RADIANS(T269)))/(COS(RADIANS($B$2))*SIN(RADIANS(AD269)))))+180,360),MOD(540-DEGREES(ACOS(((SIN(RADIANS($B$2))*COS(RADIANS(AD269)))-SIN(RADIANS(T269)))/(COS(RADIANS($B$2))*SIN(RADIANS(AD269))))),360))</f>
        <v>162.336344340438</v>
      </c>
    </row>
    <row r="270" customFormat="false" ht="15" hidden="false" customHeight="false" outlineLevel="0" collapsed="false">
      <c r="D270" s="5" t="n">
        <f aca="false">D269+1</f>
        <v>46291</v>
      </c>
      <c r="E270" s="6" t="n">
        <f aca="false">$B$5</f>
        <v>0.5</v>
      </c>
      <c r="F270" s="7" t="n">
        <f aca="false">D270+2415018.5+E270-$B$4/24</f>
        <v>2461309.95833333</v>
      </c>
      <c r="G270" s="8" t="n">
        <f aca="false">(F270-2451545)/36525</f>
        <v>0.267349988592293</v>
      </c>
      <c r="I270" s="1" t="n">
        <f aca="false">MOD(280.46646+G270*(36000.76983+G270*0.0003032),360)</f>
        <v>185.271885035781</v>
      </c>
      <c r="J270" s="1" t="n">
        <f aca="false">357.52911+G270*(35999.05029-0.0001537*G270)</f>
        <v>9981.87478337901</v>
      </c>
      <c r="K270" s="1" t="n">
        <f aca="false">0.016708634-G270*(0.000042037+0.0000001267*G270)</f>
        <v>0.0166973863525183</v>
      </c>
      <c r="L270" s="1" t="n">
        <f aca="false">SIN(RADIANS(J270))*(1.914602-G270*(0.004817+0.000014*G270))+SIN(RADIANS(2*J270))*(0.019993-0.000101*G270)+SIN(RADIANS(3*J270))*0.000289</f>
        <v>-1.88825602591388</v>
      </c>
      <c r="M270" s="1" t="n">
        <f aca="false">I270+L270</f>
        <v>183.383629009868</v>
      </c>
      <c r="N270" s="1" t="n">
        <f aca="false">J270+L270</f>
        <v>9979.98652735309</v>
      </c>
      <c r="O270" s="1" t="n">
        <f aca="false">(1.000001018*(1-K270*K270))/(1+K270*COS(RADIANS(N270)))</f>
        <v>1.00263319730563</v>
      </c>
      <c r="P270" s="1" t="n">
        <f aca="false">M270-0.00569-0.00478*SIN(RADIANS(125.04-1934.136*G270))</f>
        <v>183.380475647987</v>
      </c>
      <c r="Q270" s="1" t="n">
        <f aca="false">23+(26+((21.448-G270*(46.815+G270*(0.00059-G270*0.001813))))/60)/60</f>
        <v>23.4358144452106</v>
      </c>
      <c r="R270" s="1" t="n">
        <f aca="false">Q270+0.00256*COS(RADIANS(125.04-1934.136*G270))</f>
        <v>23.4379842343166</v>
      </c>
      <c r="S270" s="1" t="n">
        <f aca="false">DEGREES(ATAN2(COS(RADIANS(P270)),COS(RADIANS(R270))*SIN(RADIANS(P270))))</f>
        <v>-176.897874389025</v>
      </c>
      <c r="T270" s="1" t="n">
        <f aca="false">DEGREES(ASIN(SIN(RADIANS(R270))*SIN(RADIANS(P270))))</f>
        <v>-1.34394851072876</v>
      </c>
      <c r="U270" s="1" t="n">
        <f aca="false">TAN(RADIANS(R270/2))*TAN(RADIANS(R270/2))</f>
        <v>0.043029594061859</v>
      </c>
      <c r="V270" s="1" t="n">
        <f aca="false">4*DEGREES(U270*SIN(2*RADIANS(I270))-2*K270*SIN(RADIANS(J270))+4*K270*U270*SIN(RADIANS(J270))*COS(2*RADIANS(I270))-0.5*U270*U270*SIN(4*RADIANS(I270))-1.25*K270*K270*SIN(2*RADIANS(J270)))</f>
        <v>8.64151674934728</v>
      </c>
      <c r="W270" s="1" t="n">
        <f aca="false">DEGREES(ACOS(COS(RADIANS(90.833))/(COS(RADIANS($B$2))*COS(RADIANS(T270)))-TAN(RADIANS($B$2))*TAN(RADIANS(T270))))</f>
        <v>89.6432077908413</v>
      </c>
      <c r="X270" s="6" t="n">
        <f aca="false">(720-4*$B$3-V270+$B$4*60)/1440</f>
        <v>0.539228891146287</v>
      </c>
      <c r="Y270" s="6" t="n">
        <f aca="false">(X270*1440-W270*4)/1440</f>
        <v>0.290219980616172</v>
      </c>
      <c r="Z270" s="6" t="n">
        <f aca="false">(X270*1440+W270*4)/1440</f>
        <v>0.788237801676401</v>
      </c>
      <c r="AA270" s="1" t="n">
        <f aca="false">8*W270</f>
        <v>717.14566232673</v>
      </c>
      <c r="AB270" s="1" t="n">
        <f aca="false">MOD(E270*1440+V270+4*$B$3-60*$B$4,1440)</f>
        <v>663.510396749347</v>
      </c>
      <c r="AC270" s="1" t="n">
        <f aca="false">IF(AB270/4&lt;0,AB270/4+180,AB270/4-180)</f>
        <v>-14.1224008126632</v>
      </c>
      <c r="AD270" s="1" t="n">
        <f aca="false">DEGREES(ACOS(SIN(RADIANS($B$2))*SIN(RADIANS(T270))+COS(RADIANS($B$2))*COS(RADIANS(T270))*COS(RADIANS(AC270))))</f>
        <v>54.3475680051386</v>
      </c>
      <c r="AE270" s="1" t="n">
        <f aca="false">90-AD270</f>
        <v>35.6524319948614</v>
      </c>
      <c r="AF270" s="1" t="n">
        <f aca="false">IF(AE270&gt;85,0,IF(AE270&gt;5,58.1/TAN(RADIANS(AE270))-0.07/POWER(TAN(RADIANS(AE270)),3)+0.000086/POWER(TAN(RADIANS(AE270)),5),IF(AE270&gt;-0.575,1735+AE270*(-518.2+AE270*(103.4+AE270*(-12.79+AE270*0.711))),-20.772/TAN(RADIANS(AE270)))))/3600</f>
        <v>0.0224464773207455</v>
      </c>
      <c r="AG270" s="1" t="n">
        <f aca="false">AE270+AF270</f>
        <v>35.6748784721822</v>
      </c>
      <c r="AH270" s="1" t="n">
        <f aca="false">IF(AC270&gt;0,MOD(DEGREES(ACOS(((SIN(RADIANS($B$2))*COS(RADIANS(AD270)))-SIN(RADIANS(T270)))/(COS(RADIANS($B$2))*SIN(RADIANS(AD270)))))+180,360),MOD(540-DEGREES(ACOS(((SIN(RADIANS($B$2))*COS(RADIANS(AD270)))-SIN(RADIANS(T270)))/(COS(RADIANS($B$2))*SIN(RADIANS(AD270))))),360))</f>
        <v>162.530810194618</v>
      </c>
    </row>
    <row r="271" customFormat="false" ht="15" hidden="false" customHeight="false" outlineLevel="0" collapsed="false">
      <c r="D271" s="5" t="n">
        <f aca="false">D270+1</f>
        <v>46292</v>
      </c>
      <c r="E271" s="6" t="n">
        <f aca="false">$B$5</f>
        <v>0.5</v>
      </c>
      <c r="F271" s="7" t="n">
        <f aca="false">D271+2415018.5+E271-$B$4/24</f>
        <v>2461310.95833333</v>
      </c>
      <c r="G271" s="8" t="n">
        <f aca="false">(F271-2451545)/36525</f>
        <v>0.267377367100164</v>
      </c>
      <c r="I271" s="1" t="n">
        <f aca="false">MOD(280.46646+G271*(36000.76983+G271*0.0003032),360)</f>
        <v>186.257532400383</v>
      </c>
      <c r="J271" s="1" t="n">
        <f aca="false">357.52911+G271*(35999.05029-0.0001537*G271)</f>
        <v>9982.86038365848</v>
      </c>
      <c r="K271" s="1" t="n">
        <f aca="false">0.016708634-G271*(0.000042037+0.0000001267*G271)</f>
        <v>0.016697385199753</v>
      </c>
      <c r="L271" s="1" t="n">
        <f aca="false">SIN(RADIANS(J271))*(1.914602-G271*(0.004817+0.000014*G271))+SIN(RADIANS(2*J271))*(0.019993-0.000101*G271)+SIN(RADIANS(3*J271))*0.000289</f>
        <v>-1.89328406029878</v>
      </c>
      <c r="M271" s="1" t="n">
        <f aca="false">I271+L271</f>
        <v>184.364248340084</v>
      </c>
      <c r="N271" s="1" t="n">
        <f aca="false">J271+L271</f>
        <v>9980.96709959818</v>
      </c>
      <c r="O271" s="1" t="n">
        <f aca="false">(1.000001018*(1-K271*K271))/(1+K271*COS(RADIANS(N271)))</f>
        <v>1.00234989134586</v>
      </c>
      <c r="P271" s="1" t="n">
        <f aca="false">M271-0.00569-0.00478*SIN(RADIANS(125.04-1934.136*G271))</f>
        <v>184.361098721497</v>
      </c>
      <c r="Q271" s="1" t="n">
        <f aca="false">23+(26+((21.448-G271*(46.815+G271*(0.00059-G271*0.001813))))/60)/60</f>
        <v>23.4358140891764</v>
      </c>
      <c r="R271" s="1" t="n">
        <f aca="false">Q271+0.00256*COS(RADIANS(125.04-1934.136*G271))</f>
        <v>23.437982621775</v>
      </c>
      <c r="S271" s="1" t="n">
        <f aca="false">DEGREES(ATAN2(COS(RADIANS(P271)),COS(RADIANS(R271))*SIN(RADIANS(P271))))</f>
        <v>-175.997508757849</v>
      </c>
      <c r="T271" s="1" t="n">
        <f aca="false">DEGREES(ASIN(SIN(RADIANS(R271))*SIN(RADIANS(P271))))</f>
        <v>-1.73324391835434</v>
      </c>
      <c r="U271" s="1" t="n">
        <f aca="false">TAN(RADIANS(R271/2))*TAN(RADIANS(R271/2))</f>
        <v>0.0430295879725426</v>
      </c>
      <c r="V271" s="1" t="n">
        <f aca="false">4*DEGREES(U271*SIN(2*RADIANS(I271))-2*K271*SIN(RADIANS(J271))+4*K271*U271*SIN(RADIANS(J271))*COS(2*RADIANS(I271))-0.5*U271*U271*SIN(4*RADIANS(I271))-1.25*K271*K271*SIN(2*RADIANS(J271)))</f>
        <v>8.98367016453414</v>
      </c>
      <c r="W271" s="1" t="n">
        <f aca="false">DEGREES(ACOS(COS(RADIANS(90.833))/(COS(RADIANS($B$2))*COS(RADIANS(T271)))-TAN(RADIANS($B$2))*TAN(RADIANS(T271))))</f>
        <v>89.150644591493</v>
      </c>
      <c r="X271" s="6" t="n">
        <f aca="false">(720-4*$B$3-V271+$B$4*60)/1440</f>
        <v>0.538991284607962</v>
      </c>
      <c r="Y271" s="6" t="n">
        <f aca="false">(X271*1440-W271*4)/1440</f>
        <v>0.291350605187149</v>
      </c>
      <c r="Z271" s="6" t="n">
        <f aca="false">(X271*1440+W271*4)/1440</f>
        <v>0.786631964028776</v>
      </c>
      <c r="AA271" s="1" t="n">
        <f aca="false">8*W271</f>
        <v>713.205156731944</v>
      </c>
      <c r="AB271" s="1" t="n">
        <f aca="false">MOD(E271*1440+V271+4*$B$3-60*$B$4,1440)</f>
        <v>663.852550164534</v>
      </c>
      <c r="AC271" s="1" t="n">
        <f aca="false">IF(AB271/4&lt;0,AB271/4+180,AB271/4-180)</f>
        <v>-14.0368624588665</v>
      </c>
      <c r="AD271" s="1" t="n">
        <f aca="false">DEGREES(ACOS(SIN(RADIANS($B$2))*SIN(RADIANS(T271))+COS(RADIANS($B$2))*COS(RADIANS(T271))*COS(RADIANS(AC271))))</f>
        <v>54.7142853430482</v>
      </c>
      <c r="AE271" s="1" t="n">
        <f aca="false">90-AD271</f>
        <v>35.2857146569518</v>
      </c>
      <c r="AF271" s="1" t="n">
        <f aca="false">IF(AE271&gt;85,0,IF(AE271&gt;5,58.1/TAN(RADIANS(AE271))-0.07/POWER(TAN(RADIANS(AE271)),3)+0.000086/POWER(TAN(RADIANS(AE271)),5),IF(AE271&gt;-0.575,1735+AE271*(-518.2+AE271*(103.4+AE271*(-12.79+AE271*0.711))),-20.772/TAN(RADIANS(AE271)))))/3600</f>
        <v>0.0227510922845091</v>
      </c>
      <c r="AG271" s="1" t="n">
        <f aca="false">AE271+AF271</f>
        <v>35.3084657492363</v>
      </c>
      <c r="AH271" s="1" t="n">
        <f aca="false">IF(AC271&gt;0,MOD(DEGREES(ACOS(((SIN(RADIANS($B$2))*COS(RADIANS(AD271)))-SIN(RADIANS(T271)))/(COS(RADIANS($B$2))*SIN(RADIANS(AD271)))))+180,360),MOD(540-DEGREES(ACOS(((SIN(RADIANS($B$2))*COS(RADIANS(AD271)))-SIN(RADIANS(T271)))/(COS(RADIANS($B$2))*SIN(RADIANS(AD271))))),360))</f>
        <v>162.72253261469</v>
      </c>
    </row>
    <row r="272" customFormat="false" ht="15" hidden="false" customHeight="false" outlineLevel="0" collapsed="false">
      <c r="D272" s="5" t="n">
        <f aca="false">D271+1</f>
        <v>46293</v>
      </c>
      <c r="E272" s="6" t="n">
        <f aca="false">$B$5</f>
        <v>0.5</v>
      </c>
      <c r="F272" s="7" t="n">
        <f aca="false">D272+2415018.5+E272-$B$4/24</f>
        <v>2461311.95833333</v>
      </c>
      <c r="G272" s="8" t="n">
        <f aca="false">(F272-2451545)/36525</f>
        <v>0.267404745608035</v>
      </c>
      <c r="I272" s="1" t="n">
        <f aca="false">MOD(280.46646+G272*(36000.76983+G272*0.0003032),360)</f>
        <v>187.243179764986</v>
      </c>
      <c r="J272" s="1" t="n">
        <f aca="false">357.52911+G272*(35999.05029-0.0001537*G272)</f>
        <v>9983.84598393795</v>
      </c>
      <c r="K272" s="1" t="n">
        <f aca="false">0.016708634-G272*(0.000042037+0.0000001267*G272)</f>
        <v>0.0166973840469876</v>
      </c>
      <c r="L272" s="1" t="n">
        <f aca="false">SIN(RADIANS(J272))*(1.914602-G272*(0.004817+0.000014*G272))+SIN(RADIANS(2*J272))*(0.019993-0.000101*G272)+SIN(RADIANS(3*J272))*0.000289</f>
        <v>-1.89775687812952</v>
      </c>
      <c r="M272" s="1" t="n">
        <f aca="false">I272+L272</f>
        <v>185.345422886857</v>
      </c>
      <c r="N272" s="1" t="n">
        <f aca="false">J272+L272</f>
        <v>9981.94822705982</v>
      </c>
      <c r="O272" s="1" t="n">
        <f aca="false">(1.000001018*(1-K272*K272))/(1+K272*COS(RADIANS(N272)))</f>
        <v>1.00206581336288</v>
      </c>
      <c r="P272" s="1" t="n">
        <f aca="false">M272-0.00569-0.00478*SIN(RADIANS(125.04-1934.136*G272))</f>
        <v>185.342277009393</v>
      </c>
      <c r="Q272" s="1" t="n">
        <f aca="false">23+(26+((21.448-G272*(46.815+G272*(0.00059-G272*0.001813))))/60)/60</f>
        <v>23.4358137331423</v>
      </c>
      <c r="R272" s="1" t="n">
        <f aca="false">Q272+0.00256*COS(RADIANS(125.04-1934.136*G272))</f>
        <v>23.4379810073811</v>
      </c>
      <c r="S272" s="1" t="n">
        <f aca="false">DEGREES(ATAN2(COS(RADIANS(P272)),COS(RADIANS(R272))*SIN(RADIANS(P272))))</f>
        <v>-175.096262904971</v>
      </c>
      <c r="T272" s="1" t="n">
        <f aca="false">DEGREES(ASIN(SIN(RADIANS(R272))*SIN(RADIANS(P272))))</f>
        <v>-2.12233139265145</v>
      </c>
      <c r="U272" s="1" t="n">
        <f aca="false">TAN(RADIANS(R272/2))*TAN(RADIANS(R272/2))</f>
        <v>0.0430295818762319</v>
      </c>
      <c r="V272" s="1" t="n">
        <f aca="false">4*DEGREES(U272*SIN(2*RADIANS(I272))-2*K272*SIN(RADIANS(J272))+4*K272*U272*SIN(RADIANS(J272))*COS(2*RADIANS(I272))-0.5*U272*U272*SIN(4*RADIANS(I272))-1.25*K272*K272*SIN(2*RADIANS(J272)))</f>
        <v>9.32246002444438</v>
      </c>
      <c r="W272" s="1" t="n">
        <f aca="false">DEGREES(ACOS(COS(RADIANS(90.833))/(COS(RADIANS($B$2))*COS(RADIANS(T272)))-TAN(RADIANS($B$2))*TAN(RADIANS(T272))))</f>
        <v>88.658141307003</v>
      </c>
      <c r="X272" s="6" t="n">
        <f aca="false">(720-4*$B$3-V272+$B$4*60)/1440</f>
        <v>0.538756013871914</v>
      </c>
      <c r="Y272" s="6" t="n">
        <f aca="false">(X272*1440-W272*4)/1440</f>
        <v>0.292483399130239</v>
      </c>
      <c r="Z272" s="6" t="n">
        <f aca="false">(X272*1440+W272*4)/1440</f>
        <v>0.785028628613589</v>
      </c>
      <c r="AA272" s="1" t="n">
        <f aca="false">8*W272</f>
        <v>709.265130456024</v>
      </c>
      <c r="AB272" s="1" t="n">
        <f aca="false">MOD(E272*1440+V272+4*$B$3-60*$B$4,1440)</f>
        <v>664.191340024444</v>
      </c>
      <c r="AC272" s="1" t="n">
        <f aca="false">IF(AB272/4&lt;0,AB272/4+180,AB272/4-180)</f>
        <v>-13.9521649938889</v>
      </c>
      <c r="AD272" s="1" t="n">
        <f aca="false">DEGREES(ACOS(SIN(RADIANS($B$2))*SIN(RADIANS(T272))+COS(RADIANS($B$2))*COS(RADIANS(T272))*COS(RADIANS(AC272))))</f>
        <v>55.0812614553788</v>
      </c>
      <c r="AE272" s="1" t="n">
        <f aca="false">90-AD272</f>
        <v>34.9187385446212</v>
      </c>
      <c r="AF272" s="1" t="n">
        <f aca="false">IF(AE272&gt;85,0,IF(AE272&gt;5,58.1/TAN(RADIANS(AE272))-0.07/POWER(TAN(RADIANS(AE272)),3)+0.000086/POWER(TAN(RADIANS(AE272)),5),IF(AE272&gt;-0.575,1735+AE272*(-518.2+AE272*(103.4+AE272*(-12.79+AE272*0.711))),-20.772/TAN(RADIANS(AE272)))))/3600</f>
        <v>0.0230614278463185</v>
      </c>
      <c r="AG272" s="1" t="n">
        <f aca="false">AE272+AF272</f>
        <v>34.9417999724675</v>
      </c>
      <c r="AH272" s="1" t="n">
        <f aca="false">IF(AC272&gt;0,MOD(DEGREES(ACOS(((SIN(RADIANS($B$2))*COS(RADIANS(AD272)))-SIN(RADIANS(T272)))/(COS(RADIANS($B$2))*SIN(RADIANS(AD272)))))+180,360),MOD(540-DEGREES(ACOS(((SIN(RADIANS($B$2))*COS(RADIANS(AD272)))-SIN(RADIANS(T272)))/(COS(RADIANS($B$2))*SIN(RADIANS(AD272))))),360))</f>
        <v>162.911430210058</v>
      </c>
    </row>
    <row r="273" customFormat="false" ht="15" hidden="false" customHeight="false" outlineLevel="0" collapsed="false">
      <c r="D273" s="5" t="n">
        <f aca="false">D272+1</f>
        <v>46294</v>
      </c>
      <c r="E273" s="6" t="n">
        <f aca="false">$B$5</f>
        <v>0.5</v>
      </c>
      <c r="F273" s="7" t="n">
        <f aca="false">D273+2415018.5+E273-$B$4/24</f>
        <v>2461312.95833333</v>
      </c>
      <c r="G273" s="8" t="n">
        <f aca="false">(F273-2451545)/36525</f>
        <v>0.267432124115907</v>
      </c>
      <c r="I273" s="1" t="n">
        <f aca="false">MOD(280.46646+G273*(36000.76983+G273*0.0003032),360)</f>
        <v>188.228827129591</v>
      </c>
      <c r="J273" s="1" t="n">
        <f aca="false">357.52911+G273*(35999.05029-0.0001537*G273)</f>
        <v>9984.83158421743</v>
      </c>
      <c r="K273" s="1" t="n">
        <f aca="false">0.016708634-G273*(0.000042037+0.0000001267*G273)</f>
        <v>0.016697382894222</v>
      </c>
      <c r="L273" s="1" t="n">
        <f aca="false">SIN(RADIANS(J273))*(1.914602-G273*(0.004817+0.000014*G273))+SIN(RADIANS(2*J273))*(0.019993-0.000101*G273)+SIN(RADIANS(3*J273))*0.000289</f>
        <v>-1.90167257466617</v>
      </c>
      <c r="M273" s="1" t="n">
        <f aca="false">I273+L273</f>
        <v>186.327154554925</v>
      </c>
      <c r="N273" s="1" t="n">
        <f aca="false">J273+L273</f>
        <v>9982.92991164276</v>
      </c>
      <c r="O273" s="1" t="n">
        <f aca="false">(1.000001018*(1-K273*K273))/(1+K273*COS(RADIANS(N273)))</f>
        <v>1.00178104623996</v>
      </c>
      <c r="P273" s="1" t="n">
        <f aca="false">M273-0.00569-0.00478*SIN(RADIANS(125.04-1934.136*G273))</f>
        <v>186.324012416412</v>
      </c>
      <c r="Q273" s="1" t="n">
        <f aca="false">23+(26+((21.448-G273*(46.815+G273*(0.00059-G273*0.001813))))/60)/60</f>
        <v>23.4358133771082</v>
      </c>
      <c r="R273" s="1" t="n">
        <f aca="false">Q273+0.00256*COS(RADIANS(125.04-1934.136*G273))</f>
        <v>23.4379793911359</v>
      </c>
      <c r="S273" s="1" t="n">
        <f aca="false">DEGREES(ATAN2(COS(RADIANS(P273)),COS(RADIANS(R273))*SIN(RADIANS(P273))))</f>
        <v>-174.19405148428</v>
      </c>
      <c r="T273" s="1" t="n">
        <f aca="false">DEGREES(ASIN(SIN(RADIANS(R273))*SIN(RADIANS(P273))))</f>
        <v>-2.51111438903503</v>
      </c>
      <c r="U273" s="1" t="n">
        <f aca="false">TAN(RADIANS(R273/2))*TAN(RADIANS(R273/2))</f>
        <v>0.043029575772931</v>
      </c>
      <c r="V273" s="1" t="n">
        <f aca="false">4*DEGREES(U273*SIN(2*RADIANS(I273))-2*K273*SIN(RADIANS(J273))+4*K273*U273*SIN(RADIANS(J273))*COS(2*RADIANS(I273))-0.5*U273*U273*SIN(4*RADIANS(I273))-1.25*K273*K273*SIN(2*RADIANS(J273)))</f>
        <v>9.6575437521824</v>
      </c>
      <c r="W273" s="1" t="n">
        <f aca="false">DEGREES(ACOS(COS(RADIANS(90.833))/(COS(RADIANS($B$2))*COS(RADIANS(T273)))-TAN(RADIANS($B$2))*TAN(RADIANS(T273))))</f>
        <v>88.1657385920627</v>
      </c>
      <c r="X273" s="6" t="n">
        <f aca="false">(720-4*$B$3-V273+$B$4*60)/1440</f>
        <v>0.538523316838762</v>
      </c>
      <c r="Y273" s="6" t="n">
        <f aca="false">(X273*1440-W273*4)/1440</f>
        <v>0.293618487416366</v>
      </c>
      <c r="Z273" s="6" t="n">
        <f aca="false">(X273*1440+W273*4)/1440</f>
        <v>0.783428146261159</v>
      </c>
      <c r="AA273" s="1" t="n">
        <f aca="false">8*W273</f>
        <v>705.325908736502</v>
      </c>
      <c r="AB273" s="1" t="n">
        <f aca="false">MOD(E273*1440+V273+4*$B$3-60*$B$4,1440)</f>
        <v>664.526423752182</v>
      </c>
      <c r="AC273" s="1" t="n">
        <f aca="false">IF(AB273/4&lt;0,AB273/4+180,AB273/4-180)</f>
        <v>-13.8683940619544</v>
      </c>
      <c r="AD273" s="1" t="n">
        <f aca="false">DEGREES(ACOS(SIN(RADIANS($B$2))*SIN(RADIANS(T273))+COS(RADIANS($B$2))*COS(RADIANS(T273))*COS(RADIANS(AC273))))</f>
        <v>55.4484070994251</v>
      </c>
      <c r="AE273" s="1" t="n">
        <f aca="false">90-AD273</f>
        <v>34.5515929005749</v>
      </c>
      <c r="AF273" s="1" t="n">
        <f aca="false">IF(AE273&gt;85,0,IF(AE273&gt;5,58.1/TAN(RADIANS(AE273))-0.07/POWER(TAN(RADIANS(AE273)),3)+0.000086/POWER(TAN(RADIANS(AE273)),5),IF(AE273&gt;-0.575,1735+AE273*(-518.2+AE273*(103.4+AE273*(-12.79+AE273*0.711))),-20.772/TAN(RADIANS(AE273)))))/3600</f>
        <v>0.0233775942081047</v>
      </c>
      <c r="AG273" s="1" t="n">
        <f aca="false">AE273+AF273</f>
        <v>34.574970494783</v>
      </c>
      <c r="AH273" s="1" t="n">
        <f aca="false">IF(AC273&gt;0,MOD(DEGREES(ACOS(((SIN(RADIANS($B$2))*COS(RADIANS(AD273)))-SIN(RADIANS(T273)))/(COS(RADIANS($B$2))*SIN(RADIANS(AD273)))))+180,360),MOD(540-DEGREES(ACOS(((SIN(RADIANS($B$2))*COS(RADIANS(AD273)))-SIN(RADIANS(T273)))/(COS(RADIANS($B$2))*SIN(RADIANS(AD273))))),360))</f>
        <v>163.097423422442</v>
      </c>
    </row>
    <row r="274" customFormat="false" ht="15" hidden="false" customHeight="false" outlineLevel="0" collapsed="false">
      <c r="D274" s="5" t="n">
        <f aca="false">D273+1</f>
        <v>46295</v>
      </c>
      <c r="E274" s="6" t="n">
        <f aca="false">$B$5</f>
        <v>0.5</v>
      </c>
      <c r="F274" s="7" t="n">
        <f aca="false">D274+2415018.5+E274-$B$4/24</f>
        <v>2461313.95833333</v>
      </c>
      <c r="G274" s="8" t="n">
        <f aca="false">(F274-2451545)/36525</f>
        <v>0.267459502623778</v>
      </c>
      <c r="I274" s="1" t="n">
        <f aca="false">MOD(280.46646+G274*(36000.76983+G274*0.0003032),360)</f>
        <v>189.214474494196</v>
      </c>
      <c r="J274" s="1" t="n">
        <f aca="false">357.52911+G274*(35999.05029-0.0001537*G274)</f>
        <v>9985.8171844969</v>
      </c>
      <c r="K274" s="1" t="n">
        <f aca="false">0.016708634-G274*(0.000042037+0.0000001267*G274)</f>
        <v>0.0166973817414562</v>
      </c>
      <c r="L274" s="1" t="n">
        <f aca="false">SIN(RADIANS(J274))*(1.914602-G274*(0.004817+0.000014*G274))+SIN(RADIANS(2*J274))*(0.019993-0.000101*G274)+SIN(RADIANS(3*J274))*0.000289</f>
        <v>-1.90502940382331</v>
      </c>
      <c r="M274" s="1" t="n">
        <f aca="false">I274+L274</f>
        <v>187.309445090373</v>
      </c>
      <c r="N274" s="1" t="n">
        <f aca="false">J274+L274</f>
        <v>9983.91215509308</v>
      </c>
      <c r="O274" s="1" t="n">
        <f aca="false">(1.000001018*(1-K274*K274))/(1+K274*COS(RADIANS(N274)))</f>
        <v>1.00149567320336</v>
      </c>
      <c r="P274" s="1" t="n">
        <f aca="false">M274-0.00569-0.00478*SIN(RADIANS(125.04-1934.136*G274))</f>
        <v>187.306306688634</v>
      </c>
      <c r="Q274" s="1" t="n">
        <f aca="false">23+(26+((21.448-G274*(46.815+G274*(0.00059-G274*0.001813))))/60)/60</f>
        <v>23.4358130210741</v>
      </c>
      <c r="R274" s="1" t="n">
        <f aca="false">Q274+0.00256*COS(RADIANS(125.04-1934.136*G274))</f>
        <v>23.4379777730405</v>
      </c>
      <c r="S274" s="1" t="n">
        <f aca="false">DEGREES(ATAN2(COS(RADIANS(P274)),COS(RADIANS(R274))*SIN(RADIANS(P274))))</f>
        <v>-173.290789292821</v>
      </c>
      <c r="T274" s="1" t="n">
        <f aca="false">DEGREES(ASIN(SIN(RADIANS(R274))*SIN(RADIANS(P274))))</f>
        <v>-2.89949590312759</v>
      </c>
      <c r="U274" s="1" t="n">
        <f aca="false">TAN(RADIANS(R274/2))*TAN(RADIANS(R274/2))</f>
        <v>0.0430295696626439</v>
      </c>
      <c r="V274" s="1" t="n">
        <f aca="false">4*DEGREES(U274*SIN(2*RADIANS(I274))-2*K274*SIN(RADIANS(J274))+4*K274*U274*SIN(RADIANS(J274))*COS(2*RADIANS(I274))-0.5*U274*U274*SIN(4*RADIANS(I274))-1.25*K274*K274*SIN(2*RADIANS(J274)))</f>
        <v>9.98857822972976</v>
      </c>
      <c r="W274" s="1" t="n">
        <f aca="false">DEGREES(ACOS(COS(RADIANS(90.833))/(COS(RADIANS($B$2))*COS(RADIANS(T274)))-TAN(RADIANS($B$2))*TAN(RADIANS(T274))))</f>
        <v>87.6734780899922</v>
      </c>
      <c r="X274" s="6" t="n">
        <f aca="false">(720-4*$B$3-V274+$B$4*60)/1440</f>
        <v>0.53829343178491</v>
      </c>
      <c r="Y274" s="6" t="n">
        <f aca="false">(X274*1440-W274*4)/1440</f>
        <v>0.294755992646043</v>
      </c>
      <c r="Z274" s="6" t="n">
        <f aca="false">(X274*1440+W274*4)/1440</f>
        <v>0.781830870923777</v>
      </c>
      <c r="AA274" s="1" t="n">
        <f aca="false">8*W274</f>
        <v>701.387824719937</v>
      </c>
      <c r="AB274" s="1" t="n">
        <f aca="false">MOD(E274*1440+V274+4*$B$3-60*$B$4,1440)</f>
        <v>664.85745822973</v>
      </c>
      <c r="AC274" s="1" t="n">
        <f aca="false">IF(AB274/4&lt;0,AB274/4+180,AB274/4-180)</f>
        <v>-13.7856354425676</v>
      </c>
      <c r="AD274" s="1" t="n">
        <f aca="false">DEGREES(ACOS(SIN(RADIANS($B$2))*SIN(RADIANS(T274))+COS(RADIANS($B$2))*COS(RADIANS(T274))*COS(RADIANS(AC274))))</f>
        <v>55.8156320507695</v>
      </c>
      <c r="AE274" s="1" t="n">
        <f aca="false">90-AD274</f>
        <v>34.1843679492305</v>
      </c>
      <c r="AF274" s="1" t="n">
        <f aca="false">IF(AE274&gt;85,0,IF(AE274&gt;5,58.1/TAN(RADIANS(AE274))-0.07/POWER(TAN(RADIANS(AE274)),3)+0.000086/POWER(TAN(RADIANS(AE274)),5),IF(AE274&gt;-0.575,1735+AE274*(-518.2+AE274*(103.4+AE274*(-12.79+AE274*0.711))),-20.772/TAN(RADIANS(AE274)))))/3600</f>
        <v>0.0236997030661698</v>
      </c>
      <c r="AG274" s="1" t="n">
        <f aca="false">AE274+AF274</f>
        <v>34.2080676522967</v>
      </c>
      <c r="AH274" s="1" t="n">
        <f aca="false">IF(AC274&gt;0,MOD(DEGREES(ACOS(((SIN(RADIANS($B$2))*COS(RADIANS(AD274)))-SIN(RADIANS(T274)))/(COS(RADIANS($B$2))*SIN(RADIANS(AD274)))))+180,360),MOD(540-DEGREES(ACOS(((SIN(RADIANS($B$2))*COS(RADIANS(AD274)))-SIN(RADIANS(T274)))/(COS(RADIANS($B$2))*SIN(RADIANS(AD274))))),360))</f>
        <v>163.280434518168</v>
      </c>
    </row>
    <row r="275" customFormat="false" ht="15" hidden="false" customHeight="false" outlineLevel="0" collapsed="false">
      <c r="D275" s="5" t="n">
        <f aca="false">D274+1</f>
        <v>46296</v>
      </c>
      <c r="E275" s="6" t="n">
        <f aca="false">$B$5</f>
        <v>0.5</v>
      </c>
      <c r="F275" s="7" t="n">
        <f aca="false">D275+2415018.5+E275-$B$4/24</f>
        <v>2461314.95833333</v>
      </c>
      <c r="G275" s="8" t="n">
        <f aca="false">(F275-2451545)/36525</f>
        <v>0.267486881131649</v>
      </c>
      <c r="I275" s="1" t="n">
        <f aca="false">MOD(280.46646+G275*(36000.76983+G275*0.0003032),360)</f>
        <v>190.200121858801</v>
      </c>
      <c r="J275" s="1" t="n">
        <f aca="false">357.52911+G275*(35999.05029-0.0001537*G275)</f>
        <v>9986.80278477638</v>
      </c>
      <c r="K275" s="1" t="n">
        <f aca="false">0.016708634-G275*(0.000042037+0.0000001267*G275)</f>
        <v>0.0166973805886902</v>
      </c>
      <c r="L275" s="1" t="n">
        <f aca="false">SIN(RADIANS(J275))*(1.914602-G275*(0.004817+0.000014*G275))+SIN(RADIANS(2*J275))*(0.019993-0.000101*G275)+SIN(RADIANS(3*J275))*0.000289</f>
        <v>-1.9078257793668</v>
      </c>
      <c r="M275" s="1" t="n">
        <f aca="false">I275+L275</f>
        <v>188.292296079434</v>
      </c>
      <c r="N275" s="1" t="n">
        <f aca="false">J275+L275</f>
        <v>9984.89495899701</v>
      </c>
      <c r="O275" s="1" t="n">
        <f aca="false">(1.000001018*(1-K275*K275))/(1+K275*COS(RADIANS(N275)))</f>
        <v>1.0012097777992</v>
      </c>
      <c r="P275" s="1" t="n">
        <f aca="false">M275-0.00569-0.00478*SIN(RADIANS(125.04-1934.136*G275))</f>
        <v>188.28916141229</v>
      </c>
      <c r="Q275" s="1" t="n">
        <f aca="false">23+(26+((21.448-G275*(46.815+G275*(0.00059-G275*0.001813))))/60)/60</f>
        <v>23.43581266504</v>
      </c>
      <c r="R275" s="1" t="n">
        <f aca="false">Q275+0.00256*COS(RADIANS(125.04-1934.136*G275))</f>
        <v>23.4379761530961</v>
      </c>
      <c r="S275" s="1" t="n">
        <f aca="false">DEGREES(ATAN2(COS(RADIANS(P275)),COS(RADIANS(R275))*SIN(RADIANS(P275))))</f>
        <v>-172.386391325452</v>
      </c>
      <c r="T275" s="1" t="n">
        <f aca="false">DEGREES(ASIN(SIN(RADIANS(R275))*SIN(RADIANS(P275))))</f>
        <v>-3.28737845728915</v>
      </c>
      <c r="U275" s="1" t="n">
        <f aca="false">TAN(RADIANS(R275/2))*TAN(RADIANS(R275/2))</f>
        <v>0.0430295635453747</v>
      </c>
      <c r="V275" s="1" t="n">
        <f aca="false">4*DEGREES(U275*SIN(2*RADIANS(I275))-2*K275*SIN(RADIANS(J275))+4*K275*U275*SIN(RADIANS(J275))*COS(2*RADIANS(I275))-0.5*U275*U275*SIN(4*RADIANS(I275))-1.25*K275*K275*SIN(2*RADIANS(J275)))</f>
        <v>10.3152200012055</v>
      </c>
      <c r="W275" s="1" t="n">
        <f aca="false">DEGREES(ACOS(COS(RADIANS(90.833))/(COS(RADIANS($B$2))*COS(RADIANS(T275)))-TAN(RADIANS($B$2))*TAN(RADIANS(T275))))</f>
        <v>87.1814025821348</v>
      </c>
      <c r="X275" s="6" t="n">
        <f aca="false">(720-4*$B$3-V275+$B$4*60)/1440</f>
        <v>0.538066597221385</v>
      </c>
      <c r="Y275" s="6" t="n">
        <f aca="false">(X275*1440-W275*4)/1440</f>
        <v>0.295896034493233</v>
      </c>
      <c r="Z275" s="6" t="n">
        <f aca="false">(X275*1440+W275*4)/1440</f>
        <v>0.780237159949537</v>
      </c>
      <c r="AA275" s="1" t="n">
        <f aca="false">8*W275</f>
        <v>697.451220657079</v>
      </c>
      <c r="AB275" s="1" t="n">
        <f aca="false">MOD(E275*1440+V275+4*$B$3-60*$B$4,1440)</f>
        <v>665.184100001206</v>
      </c>
      <c r="AC275" s="1" t="n">
        <f aca="false">IF(AB275/4&lt;0,AB275/4+180,AB275/4-180)</f>
        <v>-13.7039749996986</v>
      </c>
      <c r="AD275" s="1" t="n">
        <f aca="false">DEGREES(ACOS(SIN(RADIANS($B$2))*SIN(RADIANS(T275))+COS(RADIANS($B$2))*COS(RADIANS(T275))*COS(RADIANS(AC275))))</f>
        <v>56.1828451063879</v>
      </c>
      <c r="AE275" s="1" t="n">
        <f aca="false">90-AD275</f>
        <v>33.8171548936121</v>
      </c>
      <c r="AF275" s="1" t="n">
        <f aca="false">IF(AE275&gt;85,0,IF(AE275&gt;5,58.1/TAN(RADIANS(AE275))-0.07/POWER(TAN(RADIANS(AE275)),3)+0.000086/POWER(TAN(RADIANS(AE275)),5),IF(AE275&gt;-0.575,1735+AE275*(-518.2+AE275*(103.4+AE275*(-12.79+AE275*0.711))),-20.772/TAN(RADIANS(AE275)))))/3600</f>
        <v>0.0240278675002933</v>
      </c>
      <c r="AG275" s="1" t="n">
        <f aca="false">AE275+AF275</f>
        <v>33.8411827611124</v>
      </c>
      <c r="AH275" s="1" t="n">
        <f aca="false">IF(AC275&gt;0,MOD(DEGREES(ACOS(((SIN(RADIANS($B$2))*COS(RADIANS(AD275)))-SIN(RADIANS(T275)))/(COS(RADIANS($B$2))*SIN(RADIANS(AD275)))))+180,360),MOD(540-DEGREES(ACOS(((SIN(RADIANS($B$2))*COS(RADIANS(AD275)))-SIN(RADIANS(T275)))/(COS(RADIANS($B$2))*SIN(RADIANS(AD275))))),360))</f>
        <v>163.460387583395</v>
      </c>
    </row>
    <row r="276" customFormat="false" ht="15" hidden="false" customHeight="false" outlineLevel="0" collapsed="false">
      <c r="D276" s="5" t="n">
        <f aca="false">D275+1</f>
        <v>46297</v>
      </c>
      <c r="E276" s="6" t="n">
        <f aca="false">$B$5</f>
        <v>0.5</v>
      </c>
      <c r="F276" s="7" t="n">
        <f aca="false">D276+2415018.5+E276-$B$4/24</f>
        <v>2461315.95833333</v>
      </c>
      <c r="G276" s="8" t="n">
        <f aca="false">(F276-2451545)/36525</f>
        <v>0.267514259639521</v>
      </c>
      <c r="I276" s="1" t="n">
        <f aca="false">MOD(280.46646+G276*(36000.76983+G276*0.0003032),360)</f>
        <v>191.185769223406</v>
      </c>
      <c r="J276" s="1" t="n">
        <f aca="false">357.52911+G276*(35999.05029-0.0001537*G276)</f>
        <v>9987.78838505585</v>
      </c>
      <c r="K276" s="1" t="n">
        <f aca="false">0.016708634-G276*(0.000042037+0.0000001267*G276)</f>
        <v>0.0166973794359241</v>
      </c>
      <c r="L276" s="1" t="n">
        <f aca="false">SIN(RADIANS(J276))*(1.914602-G276*(0.004817+0.000014*G276))+SIN(RADIANS(2*J276))*(0.019993-0.000101*G276)+SIN(RADIANS(3*J276))*0.000289</f>
        <v>-1.91006027607231</v>
      </c>
      <c r="M276" s="1" t="n">
        <f aca="false">I276+L276</f>
        <v>189.275708947334</v>
      </c>
      <c r="N276" s="1" t="n">
        <f aca="false">J276+L276</f>
        <v>9985.87832477978</v>
      </c>
      <c r="O276" s="1" t="n">
        <f aca="false">(1.000001018*(1-K276*K276))/(1+K276*COS(RADIANS(N276)))</f>
        <v>1.00092344387009</v>
      </c>
      <c r="P276" s="1" t="n">
        <f aca="false">M276-0.00569-0.00478*SIN(RADIANS(125.04-1934.136*G276))</f>
        <v>189.272578012601</v>
      </c>
      <c r="Q276" s="1" t="n">
        <f aca="false">23+(26+((21.448-G276*(46.815+G276*(0.00059-G276*0.001813))))/60)/60</f>
        <v>23.4358123090058</v>
      </c>
      <c r="R276" s="1" t="n">
        <f aca="false">Q276+0.00256*COS(RADIANS(125.04-1934.136*G276))</f>
        <v>23.4379745313037</v>
      </c>
      <c r="S276" s="1" t="n">
        <f aca="false">DEGREES(ATAN2(COS(RADIANS(P276)),COS(RADIANS(R276))*SIN(RADIANS(P276))))</f>
        <v>-171.480772830747</v>
      </c>
      <c r="T276" s="1" t="n">
        <f aca="false">DEGREES(ASIN(SIN(RADIANS(R276))*SIN(RADIANS(P276))))</f>
        <v>-3.67466408771245</v>
      </c>
      <c r="U276" s="1" t="n">
        <f aca="false">TAN(RADIANS(R276/2))*TAN(RADIANS(R276/2))</f>
        <v>0.0430295574211276</v>
      </c>
      <c r="V276" s="1" t="n">
        <f aca="false">4*DEGREES(U276*SIN(2*RADIANS(I276))-2*K276*SIN(RADIANS(J276))+4*K276*U276*SIN(RADIANS(J276))*COS(2*RADIANS(I276))-0.5*U276*U276*SIN(4*RADIANS(I276))-1.25*K276*K276*SIN(2*RADIANS(J276)))</f>
        <v>10.637125489648</v>
      </c>
      <c r="W276" s="1" t="n">
        <f aca="false">DEGREES(ACOS(COS(RADIANS(90.833))/(COS(RADIANS($B$2))*COS(RADIANS(T276)))-TAN(RADIANS($B$2))*TAN(RADIANS(T276))))</f>
        <v>86.6895561386221</v>
      </c>
      <c r="X276" s="6" t="n">
        <f aca="false">(720-4*$B$3-V276+$B$4*60)/1440</f>
        <v>0.5378430517433</v>
      </c>
      <c r="Y276" s="6" t="n">
        <f aca="false">(X276*1440-W276*4)/1440</f>
        <v>0.297038729136016</v>
      </c>
      <c r="Z276" s="6" t="n">
        <f aca="false">(X276*1440+W276*4)/1440</f>
        <v>0.778647374350584</v>
      </c>
      <c r="AA276" s="1" t="n">
        <f aca="false">8*W276</f>
        <v>693.516449108977</v>
      </c>
      <c r="AB276" s="1" t="n">
        <f aca="false">MOD(E276*1440+V276+4*$B$3-60*$B$4,1440)</f>
        <v>665.506005489648</v>
      </c>
      <c r="AC276" s="1" t="n">
        <f aca="false">IF(AB276/4&lt;0,AB276/4+180,AB276/4-180)</f>
        <v>-13.623498627588</v>
      </c>
      <c r="AD276" s="1" t="n">
        <f aca="false">DEGREES(ACOS(SIN(RADIANS($B$2))*SIN(RADIANS(T276))+COS(RADIANS($B$2))*COS(RADIANS(T276))*COS(RADIANS(AC276))))</f>
        <v>56.5499540886707</v>
      </c>
      <c r="AE276" s="1" t="n">
        <f aca="false">90-AD276</f>
        <v>33.4500459113293</v>
      </c>
      <c r="AF276" s="1" t="n">
        <f aca="false">IF(AE276&gt;85,0,IF(AE276&gt;5,58.1/TAN(RADIANS(AE276))-0.07/POWER(TAN(RADIANS(AE276)),3)+0.000086/POWER(TAN(RADIANS(AE276)),5),IF(AE276&gt;-0.575,1735+AE276*(-518.2+AE276*(103.4+AE276*(-12.79+AE276*0.711))),-20.772/TAN(RADIANS(AE276)))))/3600</f>
        <v>0.0243622018474849</v>
      </c>
      <c r="AG276" s="1" t="n">
        <f aca="false">AE276+AF276</f>
        <v>33.4744081131767</v>
      </c>
      <c r="AH276" s="1" t="n">
        <f aca="false">IF(AC276&gt;0,MOD(DEGREES(ACOS(((SIN(RADIANS($B$2))*COS(RADIANS(AD276)))-SIN(RADIANS(T276)))/(COS(RADIANS($B$2))*SIN(RADIANS(AD276)))))+180,360),MOD(540-DEGREES(ACOS(((SIN(RADIANS($B$2))*COS(RADIANS(AD276)))-SIN(RADIANS(T276)))/(COS(RADIANS($B$2))*SIN(RADIANS(AD276))))),360))</f>
        <v>163.637208522397</v>
      </c>
    </row>
    <row r="277" customFormat="false" ht="15" hidden="false" customHeight="false" outlineLevel="0" collapsed="false">
      <c r="D277" s="5" t="n">
        <f aca="false">D276+1</f>
        <v>46298</v>
      </c>
      <c r="E277" s="6" t="n">
        <f aca="false">$B$5</f>
        <v>0.5</v>
      </c>
      <c r="F277" s="7" t="n">
        <f aca="false">D277+2415018.5+E277-$B$4/24</f>
        <v>2461316.95833333</v>
      </c>
      <c r="G277" s="8" t="n">
        <f aca="false">(F277-2451545)/36525</f>
        <v>0.267541638147392</v>
      </c>
      <c r="I277" s="1" t="n">
        <f aca="false">MOD(280.46646+G277*(36000.76983+G277*0.0003032),360)</f>
        <v>192.171416588013</v>
      </c>
      <c r="J277" s="1" t="n">
        <f aca="false">357.52911+G277*(35999.05029-0.0001537*G277)</f>
        <v>9988.77398533532</v>
      </c>
      <c r="K277" s="1" t="n">
        <f aca="false">0.016708634-G277*(0.000042037+0.0000001267*G277)</f>
        <v>0.0166973782831577</v>
      </c>
      <c r="L277" s="1" t="n">
        <f aca="false">SIN(RADIANS(J277))*(1.914602-G277*(0.004817+0.000014*G277))+SIN(RADIANS(2*J277))*(0.019993-0.000101*G277)+SIN(RADIANS(3*J277))*0.000289</f>
        <v>-1.91173163084456</v>
      </c>
      <c r="M277" s="1" t="n">
        <f aca="false">I277+L277</f>
        <v>190.259684957168</v>
      </c>
      <c r="N277" s="1" t="n">
        <f aca="false">J277+L277</f>
        <v>9986.86225370448</v>
      </c>
      <c r="O277" s="1" t="n">
        <f aca="false">(1.000001018*(1-K277*K277))/(1+K277*COS(RADIANS(N277)))</f>
        <v>1.00063675553152</v>
      </c>
      <c r="P277" s="1" t="n">
        <f aca="false">M277-0.00569-0.00478*SIN(RADIANS(125.04-1934.136*G277))</f>
        <v>190.256557752662</v>
      </c>
      <c r="Q277" s="1" t="n">
        <f aca="false">23+(26+((21.448-G277*(46.815+G277*(0.00059-G277*0.001813))))/60)/60</f>
        <v>23.4358119529717</v>
      </c>
      <c r="R277" s="1" t="n">
        <f aca="false">Q277+0.00256*COS(RADIANS(125.04-1934.136*G277))</f>
        <v>23.4379729076643</v>
      </c>
      <c r="S277" s="1" t="n">
        <f aca="false">DEGREES(ATAN2(COS(RADIANS(P277)),COS(RADIANS(R277))*SIN(RADIANS(P277))))</f>
        <v>-170.57384936821</v>
      </c>
      <c r="T277" s="1" t="n">
        <f aca="false">DEGREES(ASIN(SIN(RADIANS(R277))*SIN(RADIANS(P277))))</f>
        <v>-4.06125433216036</v>
      </c>
      <c r="U277" s="1" t="n">
        <f aca="false">TAN(RADIANS(R277/2))*TAN(RADIANS(R277/2))</f>
        <v>0.0430295512899065</v>
      </c>
      <c r="V277" s="1" t="n">
        <f aca="false">4*DEGREES(U277*SIN(2*RADIANS(I277))-2*K277*SIN(RADIANS(J277))+4*K277*U277*SIN(RADIANS(J277))*COS(2*RADIANS(I277))-0.5*U277*U277*SIN(4*RADIANS(I277))-1.25*K277*K277*SIN(2*RADIANS(J277)))</f>
        <v>10.9539512279785</v>
      </c>
      <c r="W277" s="1" t="n">
        <f aca="false">DEGREES(ACOS(COS(RADIANS(90.833))/(COS(RADIANS($B$2))*COS(RADIANS(T277)))-TAN(RADIANS($B$2))*TAN(RADIANS(T277))))</f>
        <v>86.1979842705665</v>
      </c>
      <c r="X277" s="6" t="n">
        <f aca="false">(720-4*$B$3-V277+$B$4*60)/1440</f>
        <v>0.537623033869459</v>
      </c>
      <c r="Y277" s="6" t="n">
        <f aca="false">(X277*1440-W277*4)/1440</f>
        <v>0.298184188673441</v>
      </c>
      <c r="Z277" s="6" t="n">
        <f aca="false">(X277*1440+W277*4)/1440</f>
        <v>0.777061879065478</v>
      </c>
      <c r="AA277" s="1" t="n">
        <f aca="false">8*W277</f>
        <v>689.583874164532</v>
      </c>
      <c r="AB277" s="1" t="n">
        <f aca="false">MOD(E277*1440+V277+4*$B$3-60*$B$4,1440)</f>
        <v>665.822831227978</v>
      </c>
      <c r="AC277" s="1" t="n">
        <f aca="false">IF(AB277/4&lt;0,AB277/4+180,AB277/4-180)</f>
        <v>-13.5442921930054</v>
      </c>
      <c r="AD277" s="1" t="n">
        <f aca="false">DEGREES(ACOS(SIN(RADIANS($B$2))*SIN(RADIANS(T277))+COS(RADIANS($B$2))*COS(RADIANS(T277))*COS(RADIANS(AC277))))</f>
        <v>56.916865850406</v>
      </c>
      <c r="AE277" s="1" t="n">
        <f aca="false">90-AD277</f>
        <v>33.083134149594</v>
      </c>
      <c r="AF277" s="1" t="n">
        <f aca="false">IF(AE277&gt;85,0,IF(AE277&gt;5,58.1/TAN(RADIANS(AE277))-0.07/POWER(TAN(RADIANS(AE277)),3)+0.000086/POWER(TAN(RADIANS(AE277)),5),IF(AE277&gt;-0.575,1735+AE277*(-518.2+AE277*(103.4+AE277*(-12.79+AE277*0.711))),-20.772/TAN(RADIANS(AE277)))))/3600</f>
        <v>0.0247028215590614</v>
      </c>
      <c r="AG277" s="1" t="n">
        <f aca="false">AE277+AF277</f>
        <v>33.107836971153</v>
      </c>
      <c r="AH277" s="1" t="n">
        <f aca="false">IF(AC277&gt;0,MOD(DEGREES(ACOS(((SIN(RADIANS($B$2))*COS(RADIANS(AD277)))-SIN(RADIANS(T277)))/(COS(RADIANS($B$2))*SIN(RADIANS(AD277)))))+180,360),MOD(540-DEGREES(ACOS(((SIN(RADIANS($B$2))*COS(RADIANS(AD277)))-SIN(RADIANS(T277)))/(COS(RADIANS($B$2))*SIN(RADIANS(AD277))))),360))</f>
        <v>163.810825058954</v>
      </c>
    </row>
    <row r="278" customFormat="false" ht="15" hidden="false" customHeight="false" outlineLevel="0" collapsed="false">
      <c r="D278" s="5" t="n">
        <f aca="false">D277+1</f>
        <v>46299</v>
      </c>
      <c r="E278" s="6" t="n">
        <f aca="false">$B$5</f>
        <v>0.5</v>
      </c>
      <c r="F278" s="7" t="n">
        <f aca="false">D278+2415018.5+E278-$B$4/24</f>
        <v>2461317.95833333</v>
      </c>
      <c r="G278" s="8" t="n">
        <f aca="false">(F278-2451545)/36525</f>
        <v>0.267569016655263</v>
      </c>
      <c r="I278" s="1" t="n">
        <f aca="false">MOD(280.46646+G278*(36000.76983+G278*0.0003032),360)</f>
        <v>193.15706395262</v>
      </c>
      <c r="J278" s="1" t="n">
        <f aca="false">357.52911+G278*(35999.05029-0.0001537*G278)</f>
        <v>9989.7595856148</v>
      </c>
      <c r="K278" s="1" t="n">
        <f aca="false">0.016708634-G278*(0.000042037+0.0000001267*G278)</f>
        <v>0.0166973771303911</v>
      </c>
      <c r="L278" s="1" t="n">
        <f aca="false">SIN(RADIANS(J278))*(1.914602-G278*(0.004817+0.000014*G278))+SIN(RADIANS(2*J278))*(0.019993-0.000101*G278)+SIN(RADIANS(3*J278))*0.000289</f>
        <v>-1.91283874379613</v>
      </c>
      <c r="M278" s="1" t="n">
        <f aca="false">I278+L278</f>
        <v>191.244225208824</v>
      </c>
      <c r="N278" s="1" t="n">
        <f aca="false">J278+L278</f>
        <v>9987.846746871</v>
      </c>
      <c r="O278" s="1" t="n">
        <f aca="false">(1.000001018*(1-K278*K278))/(1+K278*COS(RADIANS(N278)))</f>
        <v>1.00034979714802</v>
      </c>
      <c r="P278" s="1" t="n">
        <f aca="false">M278-0.00569-0.00478*SIN(RADIANS(125.04-1934.136*G278))</f>
        <v>191.241101732354</v>
      </c>
      <c r="Q278" s="1" t="n">
        <f aca="false">23+(26+((21.448-G278*(46.815+G278*(0.00059-G278*0.001813))))/60)/60</f>
        <v>23.4358115969376</v>
      </c>
      <c r="R278" s="1" t="n">
        <f aca="false">Q278+0.00256*COS(RADIANS(125.04-1934.136*G278))</f>
        <v>23.4379712821791</v>
      </c>
      <c r="S278" s="1" t="n">
        <f aca="false">DEGREES(ATAN2(COS(RADIANS(P278)),COS(RADIANS(R278))*SIN(RADIANS(P278))))</f>
        <v>-169.665536866933</v>
      </c>
      <c r="T278" s="1" t="n">
        <f aca="false">DEGREES(ASIN(SIN(RADIANS(R278))*SIN(RADIANS(P278))))</f>
        <v>-4.44705021841573</v>
      </c>
      <c r="U278" s="1" t="n">
        <f aca="false">TAN(RADIANS(R278/2))*TAN(RADIANS(R278/2))</f>
        <v>0.0430295451517157</v>
      </c>
      <c r="V278" s="1" t="n">
        <f aca="false">4*DEGREES(U278*SIN(2*RADIANS(I278))-2*K278*SIN(RADIANS(J278))+4*K278*U278*SIN(RADIANS(J278))*COS(2*RADIANS(I278))-0.5*U278*U278*SIN(4*RADIANS(I278))-1.25*K278*K278*SIN(2*RADIANS(J278)))</f>
        <v>11.2653541047266</v>
      </c>
      <c r="W278" s="1" t="n">
        <f aca="false">DEGREES(ACOS(COS(RADIANS(90.833))/(COS(RADIANS($B$2))*COS(RADIANS(T278)))-TAN(RADIANS($B$2))*TAN(RADIANS(T278))))</f>
        <v>85.7067340837409</v>
      </c>
      <c r="X278" s="6" t="n">
        <f aca="false">(720-4*$B$3-V278+$B$4*60)/1440</f>
        <v>0.537406781871718</v>
      </c>
      <c r="Y278" s="6" t="n">
        <f aca="false">(X278*1440-W278*4)/1440</f>
        <v>0.299332520527993</v>
      </c>
      <c r="Z278" s="6" t="n">
        <f aca="false">(X278*1440+W278*4)/1440</f>
        <v>0.775481043215442</v>
      </c>
      <c r="AA278" s="1" t="n">
        <f aca="false">8*W278</f>
        <v>685.653872669928</v>
      </c>
      <c r="AB278" s="1" t="n">
        <f aca="false">MOD(E278*1440+V278+4*$B$3-60*$B$4,1440)</f>
        <v>666.134234104727</v>
      </c>
      <c r="AC278" s="1" t="n">
        <f aca="false">IF(AB278/4&lt;0,AB278/4+180,AB278/4-180)</f>
        <v>-13.4664414738184</v>
      </c>
      <c r="AD278" s="1" t="n">
        <f aca="false">DEGREES(ACOS(SIN(RADIANS($B$2))*SIN(RADIANS(T278))+COS(RADIANS($B$2))*COS(RADIANS(T278))*COS(RADIANS(AC278))))</f>
        <v>57.2834862807643</v>
      </c>
      <c r="AE278" s="1" t="n">
        <f aca="false">90-AD278</f>
        <v>32.7165137192357</v>
      </c>
      <c r="AF278" s="1" t="n">
        <f aca="false">IF(AE278&gt;85,0,IF(AE278&gt;5,58.1/TAN(RADIANS(AE278))-0.07/POWER(TAN(RADIANS(AE278)),3)+0.000086/POWER(TAN(RADIANS(AE278)),5),IF(AE278&gt;-0.575,1735+AE278*(-518.2+AE278*(103.4+AE278*(-12.79+AE278*0.711))),-20.772/TAN(RADIANS(AE278)))))/3600</f>
        <v>0.0250498430396342</v>
      </c>
      <c r="AG278" s="1" t="n">
        <f aca="false">AE278+AF278</f>
        <v>32.7415635622754</v>
      </c>
      <c r="AH278" s="1" t="n">
        <f aca="false">IF(AC278&gt;0,MOD(DEGREES(ACOS(((SIN(RADIANS($B$2))*COS(RADIANS(AD278)))-SIN(RADIANS(T278)))/(COS(RADIANS($B$2))*SIN(RADIANS(AD278)))))+180,360),MOD(540-DEGREES(ACOS(((SIN(RADIANS($B$2))*COS(RADIANS(AD278)))-SIN(RADIANS(T278)))/(COS(RADIANS($B$2))*SIN(RADIANS(AD278))))),360))</f>
        <v>163.98116674091</v>
      </c>
    </row>
    <row r="279" customFormat="false" ht="15" hidden="false" customHeight="false" outlineLevel="0" collapsed="false">
      <c r="D279" s="5" t="n">
        <f aca="false">D278+1</f>
        <v>46300</v>
      </c>
      <c r="E279" s="6" t="n">
        <f aca="false">$B$5</f>
        <v>0.5</v>
      </c>
      <c r="F279" s="7" t="n">
        <f aca="false">D279+2415018.5+E279-$B$4/24</f>
        <v>2461318.95833333</v>
      </c>
      <c r="G279" s="8" t="n">
        <f aca="false">(F279-2451545)/36525</f>
        <v>0.267596395163135</v>
      </c>
      <c r="I279" s="1" t="n">
        <f aca="false">MOD(280.46646+G279*(36000.76983+G279*0.0003032),360)</f>
        <v>194.142711317227</v>
      </c>
      <c r="J279" s="1" t="n">
        <f aca="false">357.52911+G279*(35999.05029-0.0001537*G279)</f>
        <v>9990.74518589427</v>
      </c>
      <c r="K279" s="1" t="n">
        <f aca="false">0.016708634-G279*(0.000042037+0.0000001267*G279)</f>
        <v>0.0166973759776244</v>
      </c>
      <c r="L279" s="1" t="n">
        <f aca="false">SIN(RADIANS(J279))*(1.914602-G279*(0.004817+0.000014*G279))+SIN(RADIANS(2*J279))*(0.019993-0.000101*G279)+SIN(RADIANS(3*J279))*0.000289</f>
        <v>-1.91338067928477</v>
      </c>
      <c r="M279" s="1" t="n">
        <f aca="false">I279+L279</f>
        <v>192.229330637942</v>
      </c>
      <c r="N279" s="1" t="n">
        <f aca="false">J279+L279</f>
        <v>9988.83180521498</v>
      </c>
      <c r="O279" s="1" t="n">
        <f aca="false">(1.000001018*(1-K279*K279))/(1+K279*COS(RADIANS(N279)))</f>
        <v>1.00006265330902</v>
      </c>
      <c r="P279" s="1" t="n">
        <f aca="false">M279-0.00569-0.00478*SIN(RADIANS(125.04-1934.136*G279))</f>
        <v>192.226210887316</v>
      </c>
      <c r="Q279" s="1" t="n">
        <f aca="false">23+(26+((21.448-G279*(46.815+G279*(0.00059-G279*0.001813))))/60)/60</f>
        <v>23.4358112409035</v>
      </c>
      <c r="R279" s="1" t="n">
        <f aca="false">Q279+0.00256*COS(RADIANS(125.04-1934.136*G279))</f>
        <v>23.4379696548492</v>
      </c>
      <c r="S279" s="1" t="n">
        <f aca="false">DEGREES(ATAN2(COS(RADIANS(P279)),COS(RADIANS(R279))*SIN(RADIANS(P279))))</f>
        <v>-168.75575168575</v>
      </c>
      <c r="T279" s="1" t="n">
        <f aca="false">DEGREES(ASIN(SIN(RADIANS(R279))*SIN(RADIANS(P279))))</f>
        <v>-4.83195225352779</v>
      </c>
      <c r="U279" s="1" t="n">
        <f aca="false">TAN(RADIANS(R279/2))*TAN(RADIANS(R279/2))</f>
        <v>0.043029539006559</v>
      </c>
      <c r="V279" s="1" t="n">
        <f aca="false">4*DEGREES(U279*SIN(2*RADIANS(I279))-2*K279*SIN(RADIANS(J279))+4*K279*U279*SIN(RADIANS(J279))*COS(2*RADIANS(I279))-0.5*U279*U279*SIN(4*RADIANS(I279))-1.25*K279*K279*SIN(2*RADIANS(J279)))</f>
        <v>11.5709916250279</v>
      </c>
      <c r="W279" s="1" t="n">
        <f aca="false">DEGREES(ACOS(COS(RADIANS(90.833))/(COS(RADIANS($B$2))*COS(RADIANS(T279)))-TAN(RADIANS($B$2))*TAN(RADIANS(T279))))</f>
        <v>85.2158544337768</v>
      </c>
      <c r="X279" s="6" t="n">
        <f aca="false">(720-4*$B$3-V279+$B$4*60)/1440</f>
        <v>0.537194533593731</v>
      </c>
      <c r="Y279" s="6" t="n">
        <f aca="false">(X279*1440-W279*4)/1440</f>
        <v>0.300483826833239</v>
      </c>
      <c r="Z279" s="6" t="n">
        <f aca="false">(X279*1440+W279*4)/1440</f>
        <v>0.773905240354222</v>
      </c>
      <c r="AA279" s="1" t="n">
        <f aca="false">8*W279</f>
        <v>681.726835470215</v>
      </c>
      <c r="AB279" s="1" t="n">
        <f aca="false">MOD(E279*1440+V279+4*$B$3-60*$B$4,1440)</f>
        <v>666.439871625028</v>
      </c>
      <c r="AC279" s="1" t="n">
        <f aca="false">IF(AB279/4&lt;0,AB279/4+180,AB279/4-180)</f>
        <v>-13.390032093743</v>
      </c>
      <c r="AD279" s="1" t="n">
        <f aca="false">DEGREES(ACOS(SIN(RADIANS($B$2))*SIN(RADIANS(T279))+COS(RADIANS($B$2))*COS(RADIANS(T279))*COS(RADIANS(AC279))))</f>
        <v>57.6497203123388</v>
      </c>
      <c r="AE279" s="1" t="n">
        <f aca="false">90-AD279</f>
        <v>32.3502796876612</v>
      </c>
      <c r="AF279" s="1" t="n">
        <f aca="false">IF(AE279&gt;85,0,IF(AE279&gt;5,58.1/TAN(RADIANS(AE279))-0.07/POWER(TAN(RADIANS(AE279)),3)+0.000086/POWER(TAN(RADIANS(AE279)),5),IF(AE279&gt;-0.575,1735+AE279*(-518.2+AE279*(103.4+AE279*(-12.79+AE279*0.711))),-20.772/TAN(RADIANS(AE279)))))/3600</f>
        <v>0.0254033834665105</v>
      </c>
      <c r="AG279" s="1" t="n">
        <f aca="false">AE279+AF279</f>
        <v>32.3756830711277</v>
      </c>
      <c r="AH279" s="1" t="n">
        <f aca="false">IF(AC279&gt;0,MOD(DEGREES(ACOS(((SIN(RADIANS($B$2))*COS(RADIANS(AD279)))-SIN(RADIANS(T279)))/(COS(RADIANS($B$2))*SIN(RADIANS(AD279)))))+180,360),MOD(540-DEGREES(ACOS(((SIN(RADIANS($B$2))*COS(RADIANS(AD279)))-SIN(RADIANS(T279)))/(COS(RADIANS($B$2))*SIN(RADIANS(AD279))))),360))</f>
        <v>164.148164947912</v>
      </c>
    </row>
    <row r="280" customFormat="false" ht="15" hidden="false" customHeight="false" outlineLevel="0" collapsed="false">
      <c r="D280" s="5" t="n">
        <f aca="false">D279+1</f>
        <v>46301</v>
      </c>
      <c r="E280" s="6" t="n">
        <f aca="false">$B$5</f>
        <v>0.5</v>
      </c>
      <c r="F280" s="7" t="n">
        <f aca="false">D280+2415018.5+E280-$B$4/24</f>
        <v>2461319.95833333</v>
      </c>
      <c r="G280" s="8" t="n">
        <f aca="false">(F280-2451545)/36525</f>
        <v>0.267623773671006</v>
      </c>
      <c r="I280" s="1" t="n">
        <f aca="false">MOD(280.46646+G280*(36000.76983+G280*0.0003032),360)</f>
        <v>195.128358681834</v>
      </c>
      <c r="J280" s="1" t="n">
        <f aca="false">357.52911+G280*(35999.05029-0.0001537*G280)</f>
        <v>9991.73078617374</v>
      </c>
      <c r="K280" s="1" t="n">
        <f aca="false">0.016708634-G280*(0.000042037+0.0000001267*G280)</f>
        <v>0.0166973748248574</v>
      </c>
      <c r="L280" s="1" t="n">
        <f aca="false">SIN(RADIANS(J280))*(1.914602-G280*(0.004817+0.000014*G280))+SIN(RADIANS(2*J280))*(0.019993-0.000101*G280)+SIN(RADIANS(3*J280))*0.000289</f>
        <v>-1.91335666690785</v>
      </c>
      <c r="M280" s="1" t="n">
        <f aca="false">I280+L280</f>
        <v>193.215002014926</v>
      </c>
      <c r="N280" s="1" t="n">
        <f aca="false">J280+L280</f>
        <v>9989.81742950683</v>
      </c>
      <c r="O280" s="1" t="n">
        <f aca="false">(1.000001018*(1-K280*K280))/(1+K280*COS(RADIANS(N280)))</f>
        <v>0.999775408804559</v>
      </c>
      <c r="P280" s="1" t="n">
        <f aca="false">M280-0.00569-0.00478*SIN(RADIANS(125.04-1934.136*G280))</f>
        <v>193.211885987949</v>
      </c>
      <c r="Q280" s="1" t="n">
        <f aca="false">23+(26+((21.448-G280*(46.815+G280*(0.00059-G280*0.001813))))/60)/60</f>
        <v>23.4358108848694</v>
      </c>
      <c r="R280" s="1" t="n">
        <f aca="false">Q280+0.00256*COS(RADIANS(125.04-1934.136*G280))</f>
        <v>23.4379680256756</v>
      </c>
      <c r="S280" s="1" t="n">
        <f aca="false">DEGREES(ATAN2(COS(RADIANS(P280)),COS(RADIANS(R280))*SIN(RADIANS(P280))))</f>
        <v>-167.844410675011</v>
      </c>
      <c r="T280" s="1" t="n">
        <f aca="false">DEGREES(ASIN(SIN(RADIANS(R280))*SIN(RADIANS(P280))))</f>
        <v>-5.21586041392555</v>
      </c>
      <c r="U280" s="1" t="n">
        <f aca="false">TAN(RADIANS(R280/2))*TAN(RADIANS(R280/2))</f>
        <v>0.0430295328544408</v>
      </c>
      <c r="V280" s="1" t="n">
        <f aca="false">4*DEGREES(U280*SIN(2*RADIANS(I280))-2*K280*SIN(RADIANS(J280))+4*K280*U280*SIN(RADIANS(J280))*COS(2*RADIANS(I280))-0.5*U280*U280*SIN(4*RADIANS(I280))-1.25*K280*K280*SIN(2*RADIANS(J280)))</f>
        <v>11.870522187309</v>
      </c>
      <c r="W280" s="1" t="n">
        <f aca="false">DEGREES(ACOS(COS(RADIANS(90.833))/(COS(RADIANS($B$2))*COS(RADIANS(T280)))-TAN(RADIANS($B$2))*TAN(RADIANS(T280))))</f>
        <v>84.7253960829167</v>
      </c>
      <c r="X280" s="6" t="n">
        <f aca="false">(720-4*$B$3-V280+$B$4*60)/1440</f>
        <v>0.536986526258813</v>
      </c>
      <c r="Y280" s="6" t="n">
        <f aca="false">(X280*1440-W280*4)/1440</f>
        <v>0.301638203806267</v>
      </c>
      <c r="Z280" s="6" t="n">
        <f aca="false">(X280*1440+W280*4)/1440</f>
        <v>0.77233484871136</v>
      </c>
      <c r="AA280" s="1" t="n">
        <f aca="false">8*W280</f>
        <v>677.803168663334</v>
      </c>
      <c r="AB280" s="1" t="n">
        <f aca="false">MOD(E280*1440+V280+4*$B$3-60*$B$4,1440)</f>
        <v>666.739402187309</v>
      </c>
      <c r="AC280" s="1" t="n">
        <f aca="false">IF(AB280/4&lt;0,AB280/4+180,AB280/4-180)</f>
        <v>-13.3151494531728</v>
      </c>
      <c r="AD280" s="1" t="n">
        <f aca="false">DEGREES(ACOS(SIN(RADIANS($B$2))*SIN(RADIANS(T280))+COS(RADIANS($B$2))*COS(RADIANS(T280))*COS(RADIANS(AC280))))</f>
        <v>58.0154719292846</v>
      </c>
      <c r="AE280" s="1" t="n">
        <f aca="false">90-AD280</f>
        <v>31.9845280707154</v>
      </c>
      <c r="AF280" s="1" t="n">
        <f aca="false">IF(AE280&gt;85,0,IF(AE280&gt;5,58.1/TAN(RADIANS(AE280))-0.07/POWER(TAN(RADIANS(AE280)),3)+0.000086/POWER(TAN(RADIANS(AE280)),5),IF(AE280&gt;-0.575,1735+AE280*(-518.2+AE280*(103.4+AE280*(-12.79+AE280*0.711))),-20.772/TAN(RADIANS(AE280)))))/3600</f>
        <v>0.025763560587909</v>
      </c>
      <c r="AG280" s="1" t="n">
        <f aca="false">AE280+AF280</f>
        <v>32.0102916313033</v>
      </c>
      <c r="AH280" s="1" t="n">
        <f aca="false">IF(AC280&gt;0,MOD(DEGREES(ACOS(((SIN(RADIANS($B$2))*COS(RADIANS(AD280)))-SIN(RADIANS(T280)))/(COS(RADIANS($B$2))*SIN(RADIANS(AD280)))))+180,360),MOD(540-DEGREES(ACOS(((SIN(RADIANS($B$2))*COS(RADIANS(AD280)))-SIN(RADIANS(T280)))/(COS(RADIANS($B$2))*SIN(RADIANS(AD280))))),360))</f>
        <v>164.311752902334</v>
      </c>
    </row>
    <row r="281" customFormat="false" ht="15" hidden="false" customHeight="false" outlineLevel="0" collapsed="false">
      <c r="D281" s="5" t="n">
        <f aca="false">D280+1</f>
        <v>46302</v>
      </c>
      <c r="E281" s="6" t="n">
        <f aca="false">$B$5</f>
        <v>0.5</v>
      </c>
      <c r="F281" s="7" t="n">
        <f aca="false">D281+2415018.5+E281-$B$4/24</f>
        <v>2461320.95833333</v>
      </c>
      <c r="G281" s="8" t="n">
        <f aca="false">(F281-2451545)/36525</f>
        <v>0.267651152178877</v>
      </c>
      <c r="I281" s="1" t="n">
        <f aca="false">MOD(280.46646+G281*(36000.76983+G281*0.0003032),360)</f>
        <v>196.114006046439</v>
      </c>
      <c r="J281" s="1" t="n">
        <f aca="false">357.52911+G281*(35999.05029-0.0001537*G281)</f>
        <v>9992.71638645321</v>
      </c>
      <c r="K281" s="1" t="n">
        <f aca="false">0.016708634-G281*(0.000042037+0.0000001267*G281)</f>
        <v>0.0166973736720903</v>
      </c>
      <c r="L281" s="1" t="n">
        <f aca="false">SIN(RADIANS(J281))*(1.914602-G281*(0.004817+0.000014*G281))+SIN(RADIANS(2*J281))*(0.019993-0.000101*G281)+SIN(RADIANS(3*J281))*0.000289</f>
        <v>-1.9127661024532</v>
      </c>
      <c r="M281" s="1" t="n">
        <f aca="false">I281+L281</f>
        <v>194.201239943985</v>
      </c>
      <c r="N281" s="1" t="n">
        <f aca="false">J281+L281</f>
        <v>9990.80362035076</v>
      </c>
      <c r="O281" s="1" t="n">
        <f aca="false">(1.000001018*(1-K281*K281))/(1+K281*COS(RADIANS(N281)))</f>
        <v>0.9994881486007</v>
      </c>
      <c r="P281" s="1" t="n">
        <f aca="false">M281-0.00569-0.00478*SIN(RADIANS(125.04-1934.136*G281))</f>
        <v>194.198127638459</v>
      </c>
      <c r="Q281" s="1" t="n">
        <f aca="false">23+(26+((21.448-G281*(46.815+G281*(0.00059-G281*0.001813))))/60)/60</f>
        <v>23.4358105288352</v>
      </c>
      <c r="R281" s="1" t="n">
        <f aca="false">Q281+0.00256*COS(RADIANS(125.04-1934.136*G281))</f>
        <v>23.4379663946594</v>
      </c>
      <c r="S281" s="1" t="n">
        <f aca="false">DEGREES(ATAN2(COS(RADIANS(P281)),COS(RADIANS(R281))*SIN(RADIANS(P281))))</f>
        <v>-166.931431240055</v>
      </c>
      <c r="T281" s="1" t="n">
        <f aca="false">DEGREES(ASIN(SIN(RADIANS(R281))*SIN(RADIANS(P281))))</f>
        <v>-5.59867413648117</v>
      </c>
      <c r="U281" s="1" t="n">
        <f aca="false">TAN(RADIANS(R281/2))*TAN(RADIANS(R281/2))</f>
        <v>0.043029526695365</v>
      </c>
      <c r="V281" s="1" t="n">
        <f aca="false">4*DEGREES(U281*SIN(2*RADIANS(I281))-2*K281*SIN(RADIANS(J281))+4*K281*U281*SIN(RADIANS(J281))*COS(2*RADIANS(I281))-0.5*U281*U281*SIN(4*RADIANS(I281))-1.25*K281*K281*SIN(2*RADIANS(J281)))</f>
        <v>12.1636053759978</v>
      </c>
      <c r="W281" s="1" t="n">
        <f aca="false">DEGREES(ACOS(COS(RADIANS(90.833))/(COS(RADIANS($B$2))*COS(RADIANS(T281)))-TAN(RADIANS($B$2))*TAN(RADIANS(T281))))</f>
        <v>84.2354118583292</v>
      </c>
      <c r="X281" s="6" t="n">
        <f aca="false">(720-4*$B$3-V281+$B$4*60)/1440</f>
        <v>0.536782996266668</v>
      </c>
      <c r="Y281" s="6" t="n">
        <f aca="false">(X281*1440-W281*4)/1440</f>
        <v>0.302795741104642</v>
      </c>
      <c r="Z281" s="6" t="n">
        <f aca="false">(X281*1440+W281*4)/1440</f>
        <v>0.770770251428694</v>
      </c>
      <c r="AA281" s="1" t="n">
        <f aca="false">8*W281</f>
        <v>673.883294866634</v>
      </c>
      <c r="AB281" s="1" t="n">
        <f aca="false">MOD(E281*1440+V281+4*$B$3-60*$B$4,1440)</f>
        <v>667.032485375998</v>
      </c>
      <c r="AC281" s="1" t="n">
        <f aca="false">IF(AB281/4&lt;0,AB281/4+180,AB281/4-180)</f>
        <v>-13.2418786560006</v>
      </c>
      <c r="AD281" s="1" t="n">
        <f aca="false">DEGREES(ACOS(SIN(RADIANS($B$2))*SIN(RADIANS(T281))+COS(RADIANS($B$2))*COS(RADIANS(T281))*COS(RADIANS(AC281))))</f>
        <v>58.380644176609</v>
      </c>
      <c r="AE281" s="1" t="n">
        <f aca="false">90-AD281</f>
        <v>31.619355823391</v>
      </c>
      <c r="AF281" s="1" t="n">
        <f aca="false">IF(AE281&gt;85,0,IF(AE281&gt;5,58.1/TAN(RADIANS(AE281))-0.07/POWER(TAN(RADIANS(AE281)),3)+0.000086/POWER(TAN(RADIANS(AE281)),5),IF(AE281&gt;-0.575,1735+AE281*(-518.2+AE281*(103.4+AE281*(-12.79+AE281*0.711))),-20.772/TAN(RADIANS(AE281)))))/3600</f>
        <v>0.0261304924983023</v>
      </c>
      <c r="AG281" s="1" t="n">
        <f aca="false">AE281+AF281</f>
        <v>31.6454863158893</v>
      </c>
      <c r="AH281" s="1" t="n">
        <f aca="false">IF(AC281&gt;0,MOD(DEGREES(ACOS(((SIN(RADIANS($B$2))*COS(RADIANS(AD281)))-SIN(RADIANS(T281)))/(COS(RADIANS($B$2))*SIN(RADIANS(AD281)))))+180,360),MOD(540-DEGREES(ACOS(((SIN(RADIANS($B$2))*COS(RADIANS(AD281)))-SIN(RADIANS(T281)))/(COS(RADIANS($B$2))*SIN(RADIANS(AD281))))),360))</f>
        <v>164.471865683335</v>
      </c>
    </row>
    <row r="282" customFormat="false" ht="15" hidden="false" customHeight="false" outlineLevel="0" collapsed="false">
      <c r="D282" s="5" t="n">
        <f aca="false">D281+1</f>
        <v>46303</v>
      </c>
      <c r="E282" s="6" t="n">
        <f aca="false">$B$5</f>
        <v>0.5</v>
      </c>
      <c r="F282" s="7" t="n">
        <f aca="false">D282+2415018.5+E282-$B$4/24</f>
        <v>2461321.95833333</v>
      </c>
      <c r="G282" s="8" t="n">
        <f aca="false">(F282-2451545)/36525</f>
        <v>0.267678530686748</v>
      </c>
      <c r="I282" s="1" t="n">
        <f aca="false">MOD(280.46646+G282*(36000.76983+G282*0.0003032),360)</f>
        <v>197.099653411045</v>
      </c>
      <c r="J282" s="1" t="n">
        <f aca="false">357.52911+G282*(35999.05029-0.0001537*G282)</f>
        <v>9993.70198673268</v>
      </c>
      <c r="K282" s="1" t="n">
        <f aca="false">0.016708634-G282*(0.000042037+0.0000001267*G282)</f>
        <v>0.016697372519323</v>
      </c>
      <c r="L282" s="1" t="n">
        <f aca="false">SIN(RADIANS(J282))*(1.914602-G282*(0.004817+0.000014*G282))+SIN(RADIANS(2*J282))*(0.019993-0.000101*G282)+SIN(RADIANS(3*J282))*0.000289</f>
        <v>-1.91160854880476</v>
      </c>
      <c r="M282" s="1" t="n">
        <f aca="false">I282+L282</f>
        <v>195.188044862241</v>
      </c>
      <c r="N282" s="1" t="n">
        <f aca="false">J282+L282</f>
        <v>9991.79037818388</v>
      </c>
      <c r="O282" s="1" t="n">
        <f aca="false">(1.000001018*(1-K282*K282))/(1+K282*COS(RADIANS(N282)))</f>
        <v>0.99920095781474</v>
      </c>
      <c r="P282" s="1" t="n">
        <f aca="false">M282-0.00569-0.00478*SIN(RADIANS(125.04-1934.136*G282))</f>
        <v>195.184936275963</v>
      </c>
      <c r="Q282" s="1" t="n">
        <f aca="false">23+(26+((21.448-G282*(46.815+G282*(0.00059-G282*0.001813))))/60)/60</f>
        <v>23.4358101728011</v>
      </c>
      <c r="R282" s="1" t="n">
        <f aca="false">Q282+0.00256*COS(RADIANS(125.04-1934.136*G282))</f>
        <v>23.4379647618017</v>
      </c>
      <c r="S282" s="1" t="n">
        <f aca="false">DEGREES(ATAN2(COS(RADIANS(P282)),COS(RADIANS(R282))*SIN(RADIANS(P282))))</f>
        <v>-166.016731406453</v>
      </c>
      <c r="T282" s="1" t="n">
        <f aca="false">DEGREES(ASIN(SIN(RADIANS(R282))*SIN(RADIANS(P282))))</f>
        <v>-5.98029231060791</v>
      </c>
      <c r="U282" s="1" t="n">
        <f aca="false">TAN(RADIANS(R282/2))*TAN(RADIANS(R282/2))</f>
        <v>0.0430295205293359</v>
      </c>
      <c r="V282" s="1" t="n">
        <f aca="false">4*DEGREES(U282*SIN(2*RADIANS(I282))-2*K282*SIN(RADIANS(J282))+4*K282*U282*SIN(RADIANS(J282))*COS(2*RADIANS(I282))-0.5*U282*U282*SIN(4*RADIANS(I282))-1.25*K282*K282*SIN(2*RADIANS(J282)))</f>
        <v>12.4499022705052</v>
      </c>
      <c r="W282" s="1" t="n">
        <f aca="false">DEGREES(ACOS(COS(RADIANS(90.833))/(COS(RADIANS($B$2))*COS(RADIANS(T282)))-TAN(RADIANS($B$2))*TAN(RADIANS(T282))))</f>
        <v>83.7459568119771</v>
      </c>
      <c r="X282" s="6" t="n">
        <f aca="false">(720-4*$B$3-V282+$B$4*60)/1440</f>
        <v>0.536584178978816</v>
      </c>
      <c r="Y282" s="6" t="n">
        <f aca="false">(X282*1440-W282*4)/1440</f>
        <v>0.303956521167768</v>
      </c>
      <c r="Z282" s="6" t="n">
        <f aca="false">(X282*1440+W282*4)/1440</f>
        <v>0.769211836789863</v>
      </c>
      <c r="AA282" s="1" t="n">
        <f aca="false">8*W282</f>
        <v>669.967654495817</v>
      </c>
      <c r="AB282" s="1" t="n">
        <f aca="false">MOD(E282*1440+V282+4*$B$3-60*$B$4,1440)</f>
        <v>667.318782270505</v>
      </c>
      <c r="AC282" s="1" t="n">
        <f aca="false">IF(AB282/4&lt;0,AB282/4+180,AB282/4-180)</f>
        <v>-13.1703044323737</v>
      </c>
      <c r="AD282" s="1" t="n">
        <f aca="false">DEGREES(ACOS(SIN(RADIANS($B$2))*SIN(RADIANS(T282))+COS(RADIANS($B$2))*COS(RADIANS(T282))*COS(RADIANS(AC282))))</f>
        <v>58.74513917067</v>
      </c>
      <c r="AE282" s="1" t="n">
        <f aca="false">90-AD282</f>
        <v>31.25486082933</v>
      </c>
      <c r="AF282" s="1" t="n">
        <f aca="false">IF(AE282&gt;85,0,IF(AE282&gt;5,58.1/TAN(RADIANS(AE282))-0.07/POWER(TAN(RADIANS(AE282)),3)+0.000086/POWER(TAN(RADIANS(AE282)),5),IF(AE282&gt;-0.575,1735+AE282*(-518.2+AE282*(103.4+AE282*(-12.79+AE282*0.711))),-20.772/TAN(RADIANS(AE282)))))/3600</f>
        <v>0.0265042973891018</v>
      </c>
      <c r="AG282" s="1" t="n">
        <f aca="false">AE282+AF282</f>
        <v>31.2813651267191</v>
      </c>
      <c r="AH282" s="1" t="n">
        <f aca="false">IF(AC282&gt;0,MOD(DEGREES(ACOS(((SIN(RADIANS($B$2))*COS(RADIANS(AD282)))-SIN(RADIANS(T282)))/(COS(RADIANS($B$2))*SIN(RADIANS(AD282)))))+180,360),MOD(540-DEGREES(ACOS(((SIN(RADIANS($B$2))*COS(RADIANS(AD282)))-SIN(RADIANS(T282)))/(COS(RADIANS($B$2))*SIN(RADIANS(AD282))))),360))</f>
        <v>164.628440244019</v>
      </c>
    </row>
    <row r="283" customFormat="false" ht="15" hidden="false" customHeight="false" outlineLevel="0" collapsed="false">
      <c r="D283" s="5" t="n">
        <f aca="false">D282+1</f>
        <v>46304</v>
      </c>
      <c r="E283" s="6" t="n">
        <f aca="false">$B$5</f>
        <v>0.5</v>
      </c>
      <c r="F283" s="7" t="n">
        <f aca="false">D283+2415018.5+E283-$B$4/24</f>
        <v>2461322.95833333</v>
      </c>
      <c r="G283" s="8" t="n">
        <f aca="false">(F283-2451545)/36525</f>
        <v>0.26770590919462</v>
      </c>
      <c r="I283" s="1" t="n">
        <f aca="false">MOD(280.46646+G283*(36000.76983+G283*0.0003032),360)</f>
        <v>198.085300775654</v>
      </c>
      <c r="J283" s="1" t="n">
        <f aca="false">357.52911+G283*(35999.05029-0.0001537*G283)</f>
        <v>9994.68758701216</v>
      </c>
      <c r="K283" s="1" t="n">
        <f aca="false">0.016708634-G283*(0.000042037+0.0000001267*G283)</f>
        <v>0.0166973713665555</v>
      </c>
      <c r="L283" s="1" t="n">
        <f aca="false">SIN(RADIANS(J283))*(1.914602-G283*(0.004817+0.000014*G283))+SIN(RADIANS(2*J283))*(0.019993-0.000101*G283)+SIN(RADIANS(3*J283))*0.000289</f>
        <v>-1.90988373680224</v>
      </c>
      <c r="M283" s="1" t="n">
        <f aca="false">I283+L283</f>
        <v>196.175417038852</v>
      </c>
      <c r="N283" s="1" t="n">
        <f aca="false">J283+L283</f>
        <v>9992.77770327536</v>
      </c>
      <c r="O283" s="1" t="n">
        <f aca="false">(1.000001018*(1-K283*K283))/(1+K283*COS(RADIANS(N283)))</f>
        <v>0.998913921690209</v>
      </c>
      <c r="P283" s="1" t="n">
        <f aca="false">M283-0.00569-0.00478*SIN(RADIANS(125.04-1934.136*G283))</f>
        <v>196.172312169618</v>
      </c>
      <c r="Q283" s="1" t="n">
        <f aca="false">23+(26+((21.448-G283*(46.815+G283*(0.00059-G283*0.001813))))/60)/60</f>
        <v>23.435809816767</v>
      </c>
      <c r="R283" s="1" t="n">
        <f aca="false">Q283+0.00256*COS(RADIANS(125.04-1934.136*G283))</f>
        <v>23.4379631271036</v>
      </c>
      <c r="S283" s="1" t="n">
        <f aca="false">DEGREES(ATAN2(COS(RADIANS(P283)),COS(RADIANS(R283))*SIN(RADIANS(P283))))</f>
        <v>-165.100229887133</v>
      </c>
      <c r="T283" s="1" t="n">
        <f aca="false">DEGREES(ASIN(SIN(RADIANS(R283))*SIN(RADIANS(P283))))</f>
        <v>-6.3606132714659</v>
      </c>
      <c r="U283" s="1" t="n">
        <f aca="false">TAN(RADIANS(R283/2))*TAN(RADIANS(R283/2))</f>
        <v>0.0430295143563574</v>
      </c>
      <c r="V283" s="1" t="n">
        <f aca="false">4*DEGREES(U283*SIN(2*RADIANS(I283))-2*K283*SIN(RADIANS(J283))+4*K283*U283*SIN(RADIANS(J283))*COS(2*RADIANS(I283))-0.5*U283*U283*SIN(4*RADIANS(I283))-1.25*K283*K283*SIN(2*RADIANS(J283)))</f>
        <v>12.729075770619</v>
      </c>
      <c r="W283" s="1" t="n">
        <f aca="false">DEGREES(ACOS(COS(RADIANS(90.833))/(COS(RADIANS($B$2))*COS(RADIANS(T283)))-TAN(RADIANS($B$2))*TAN(RADIANS(T283))))</f>
        <v>83.2570883820248</v>
      </c>
      <c r="X283" s="6" t="n">
        <f aca="false">(720-4*$B$3-V283+$B$4*60)/1440</f>
        <v>0.536390308492626</v>
      </c>
      <c r="Y283" s="6" t="n">
        <f aca="false">(X283*1440-W283*4)/1440</f>
        <v>0.305120618542557</v>
      </c>
      <c r="Z283" s="6" t="n">
        <f aca="false">(X283*1440+W283*4)/1440</f>
        <v>0.767659998442695</v>
      </c>
      <c r="AA283" s="1" t="n">
        <f aca="false">8*W283</f>
        <v>666.056707056198</v>
      </c>
      <c r="AB283" s="1" t="n">
        <f aca="false">MOD(E283*1440+V283+4*$B$3-60*$B$4,1440)</f>
        <v>667.597955770619</v>
      </c>
      <c r="AC283" s="1" t="n">
        <f aca="false">IF(AB283/4&lt;0,AB283/4+180,AB283/4-180)</f>
        <v>-13.1005110573452</v>
      </c>
      <c r="AD283" s="1" t="n">
        <f aca="false">DEGREES(ACOS(SIN(RADIANS($B$2))*SIN(RADIANS(T283))+COS(RADIANS($B$2))*COS(RADIANS(T283))*COS(RADIANS(AC283))))</f>
        <v>59.1088581109266</v>
      </c>
      <c r="AE283" s="1" t="n">
        <f aca="false">90-AD283</f>
        <v>30.8911418890734</v>
      </c>
      <c r="AF283" s="1" t="n">
        <f aca="false">IF(AE283&gt;85,0,IF(AE283&gt;5,58.1/TAN(RADIANS(AE283))-0.07/POWER(TAN(RADIANS(AE283)),3)+0.000086/POWER(TAN(RADIANS(AE283)),5),IF(AE283&gt;-0.575,1735+AE283*(-518.2+AE283*(103.4+AE283*(-12.79+AE283*0.711))),-20.772/TAN(RADIANS(AE283)))))/3600</f>
        <v>0.0268850932727869</v>
      </c>
      <c r="AG283" s="1" t="n">
        <f aca="false">AE283+AF283</f>
        <v>30.9180269823462</v>
      </c>
      <c r="AH283" s="1" t="n">
        <f aca="false">IF(AC283&gt;0,MOD(DEGREES(ACOS(((SIN(RADIANS($B$2))*COS(RADIANS(AD283)))-SIN(RADIANS(T283)))/(COS(RADIANS($B$2))*SIN(RADIANS(AD283)))))+180,360),MOD(540-DEGREES(ACOS(((SIN(RADIANS($B$2))*COS(RADIANS(AD283)))-SIN(RADIANS(T283)))/(COS(RADIANS($B$2))*SIN(RADIANS(AD283))))),360))</f>
        <v>164.781415431593</v>
      </c>
    </row>
    <row r="284" customFormat="false" ht="15" hidden="false" customHeight="false" outlineLevel="0" collapsed="false">
      <c r="D284" s="5" t="n">
        <f aca="false">D283+1</f>
        <v>46305</v>
      </c>
      <c r="E284" s="6" t="n">
        <f aca="false">$B$5</f>
        <v>0.5</v>
      </c>
      <c r="F284" s="7" t="n">
        <f aca="false">D284+2415018.5+E284-$B$4/24</f>
        <v>2461323.95833333</v>
      </c>
      <c r="G284" s="8" t="n">
        <f aca="false">(F284-2451545)/36525</f>
        <v>0.267733287702491</v>
      </c>
      <c r="I284" s="1" t="n">
        <f aca="false">MOD(280.46646+G284*(36000.76983+G284*0.0003032),360)</f>
        <v>199.070948140265</v>
      </c>
      <c r="J284" s="1" t="n">
        <f aca="false">357.52911+G284*(35999.05029-0.0001537*G284)</f>
        <v>9995.67318729163</v>
      </c>
      <c r="K284" s="1" t="n">
        <f aca="false">0.016708634-G284*(0.000042037+0.0000001267*G284)</f>
        <v>0.0166973702137878</v>
      </c>
      <c r="L284" s="1" t="n">
        <f aca="false">SIN(RADIANS(J284))*(1.914602-G284*(0.004817+0.000014*G284))+SIN(RADIANS(2*J284))*(0.019993-0.000101*G284)+SIN(RADIANS(3*J284))*0.000289</f>
        <v>-1.9075915660535</v>
      </c>
      <c r="M284" s="1" t="n">
        <f aca="false">I284+L284</f>
        <v>197.163356574211</v>
      </c>
      <c r="N284" s="1" t="n">
        <f aca="false">J284+L284</f>
        <v>9993.76559572557</v>
      </c>
      <c r="O284" s="1" t="n">
        <f aca="false">(1.000001018*(1-K284*K284))/(1+K284*COS(RADIANS(N284)))</f>
        <v>0.998627125571654</v>
      </c>
      <c r="P284" s="1" t="n">
        <f aca="false">M284-0.00569-0.00478*SIN(RADIANS(125.04-1934.136*G284))</f>
        <v>197.160255419813</v>
      </c>
      <c r="Q284" s="1" t="n">
        <f aca="false">23+(26+((21.448-G284*(46.815+G284*(0.00059-G284*0.001813))))/60)/60</f>
        <v>23.4358094607329</v>
      </c>
      <c r="R284" s="1" t="n">
        <f aca="false">Q284+0.00256*COS(RADIANS(125.04-1934.136*G284))</f>
        <v>23.4379614905662</v>
      </c>
      <c r="S284" s="1" t="n">
        <f aca="false">DEGREES(ATAN2(COS(RADIANS(P284)),COS(RADIANS(R284))*SIN(RADIANS(P284))))</f>
        <v>-164.181846151424</v>
      </c>
      <c r="T284" s="1" t="n">
        <f aca="false">DEGREES(ASIN(SIN(RADIANS(R284))*SIN(RADIANS(P284))))</f>
        <v>-6.73953479437181</v>
      </c>
      <c r="U284" s="1" t="n">
        <f aca="false">TAN(RADIANS(R284/2))*TAN(RADIANS(R284/2))</f>
        <v>0.0430295081764339</v>
      </c>
      <c r="V284" s="1" t="n">
        <f aca="false">4*DEGREES(U284*SIN(2*RADIANS(I284))-2*K284*SIN(RADIANS(J284))+4*K284*U284*SIN(RADIANS(J284))*COS(2*RADIANS(I284))-0.5*U284*U284*SIN(4*RADIANS(I284))-1.25*K284*K284*SIN(2*RADIANS(J284)))</f>
        <v>13.0007909383723</v>
      </c>
      <c r="W284" s="1" t="n">
        <f aca="false">DEGREES(ACOS(COS(RADIANS(90.833))/(COS(RADIANS($B$2))*COS(RADIANS(T284)))-TAN(RADIANS($B$2))*TAN(RADIANS(T284))))</f>
        <v>82.7688665557266</v>
      </c>
      <c r="X284" s="6" t="n">
        <f aca="false">(720-4*$B$3-V284+$B$4*60)/1440</f>
        <v>0.536201617403908</v>
      </c>
      <c r="Y284" s="6" t="n">
        <f aca="false">(X284*1440-W284*4)/1440</f>
        <v>0.306288099193557</v>
      </c>
      <c r="Z284" s="6" t="n">
        <f aca="false">(X284*1440+W284*4)/1440</f>
        <v>0.76611513561426</v>
      </c>
      <c r="AA284" s="1" t="n">
        <f aca="false">8*W284</f>
        <v>662.150932445813</v>
      </c>
      <c r="AB284" s="1" t="n">
        <f aca="false">MOD(E284*1440+V284+4*$B$3-60*$B$4,1440)</f>
        <v>667.869670938372</v>
      </c>
      <c r="AC284" s="1" t="n">
        <f aca="false">IF(AB284/4&lt;0,AB284/4+180,AB284/4-180)</f>
        <v>-13.0325822654069</v>
      </c>
      <c r="AD284" s="1" t="n">
        <f aca="false">DEGREES(ACOS(SIN(RADIANS($B$2))*SIN(RADIANS(T284))+COS(RADIANS($B$2))*COS(RADIANS(T284))*COS(RADIANS(AC284))))</f>
        <v>59.4717012930047</v>
      </c>
      <c r="AE284" s="1" t="n">
        <f aca="false">90-AD284</f>
        <v>30.5282987069953</v>
      </c>
      <c r="AF284" s="1" t="n">
        <f aca="false">IF(AE284&gt;85,0,IF(AE284&gt;5,58.1/TAN(RADIANS(AE284))-0.07/POWER(TAN(RADIANS(AE284)),3)+0.000086/POWER(TAN(RADIANS(AE284)),5),IF(AE284&gt;-0.575,1735+AE284*(-518.2+AE284*(103.4+AE284*(-12.79+AE284*0.711))),-20.772/TAN(RADIANS(AE284)))))/3600</f>
        <v>0.0272729976785033</v>
      </c>
      <c r="AG284" s="1" t="n">
        <f aca="false">AE284+AF284</f>
        <v>30.5555717046738</v>
      </c>
      <c r="AH284" s="1" t="n">
        <f aca="false">IF(AC284&gt;0,MOD(DEGREES(ACOS(((SIN(RADIANS($B$2))*COS(RADIANS(AD284)))-SIN(RADIANS(T284)))/(COS(RADIANS($B$2))*SIN(RADIANS(AD284)))))+180,360),MOD(540-DEGREES(ACOS(((SIN(RADIANS($B$2))*COS(RADIANS(AD284)))-SIN(RADIANS(T284)))/(COS(RADIANS($B$2))*SIN(RADIANS(AD284))))),360))</f>
        <v>164.930732010426</v>
      </c>
    </row>
    <row r="285" customFormat="false" ht="15" hidden="false" customHeight="false" outlineLevel="0" collapsed="false">
      <c r="D285" s="5" t="n">
        <f aca="false">D284+1</f>
        <v>46306</v>
      </c>
      <c r="E285" s="6" t="n">
        <f aca="false">$B$5</f>
        <v>0.5</v>
      </c>
      <c r="F285" s="7" t="n">
        <f aca="false">D285+2415018.5+E285-$B$4/24</f>
        <v>2461324.95833333</v>
      </c>
      <c r="G285" s="8" t="n">
        <f aca="false">(F285-2451545)/36525</f>
        <v>0.267760666210362</v>
      </c>
      <c r="I285" s="1" t="n">
        <f aca="false">MOD(280.46646+G285*(36000.76983+G285*0.0003032),360)</f>
        <v>200.056595504873</v>
      </c>
      <c r="J285" s="1" t="n">
        <f aca="false">357.52911+G285*(35999.05029-0.0001537*G285)</f>
        <v>9996.6587875711</v>
      </c>
      <c r="K285" s="1" t="n">
        <f aca="false">0.016708634-G285*(0.000042037+0.0000001267*G285)</f>
        <v>0.0166973690610199</v>
      </c>
      <c r="L285" s="1" t="n">
        <f aca="false">SIN(RADIANS(J285))*(1.914602-G285*(0.004817+0.000014*G285))+SIN(RADIANS(2*J285))*(0.019993-0.000101*G285)+SIN(RADIANS(3*J285))*0.000289</f>
        <v>-1.90473210569853</v>
      </c>
      <c r="M285" s="1" t="n">
        <f aca="false">I285+L285</f>
        <v>198.151863399175</v>
      </c>
      <c r="N285" s="1" t="n">
        <f aca="false">J285+L285</f>
        <v>9994.7540554654</v>
      </c>
      <c r="O285" s="1" t="n">
        <f aca="false">(1.000001018*(1-K285*K285))/(1+K285*COS(RADIANS(N285)))</f>
        <v>0.998340654879209</v>
      </c>
      <c r="P285" s="1" t="n">
        <f aca="false">M285-0.00569-0.00478*SIN(RADIANS(125.04-1934.136*G285))</f>
        <v>198.148765957401</v>
      </c>
      <c r="Q285" s="1" t="n">
        <f aca="false">23+(26+((21.448-G285*(46.815+G285*(0.00059-G285*0.001813))))/60)/60</f>
        <v>23.4358091046988</v>
      </c>
      <c r="R285" s="1" t="n">
        <f aca="false">Q285+0.00256*COS(RADIANS(125.04-1934.136*G285))</f>
        <v>23.4379598521906</v>
      </c>
      <c r="S285" s="1" t="n">
        <f aca="false">DEGREES(ATAN2(COS(RADIANS(P285)),COS(RADIANS(R285))*SIN(RADIANS(P285))))</f>
        <v>-163.261500496122</v>
      </c>
      <c r="T285" s="1" t="n">
        <f aca="false">DEGREES(ASIN(SIN(RADIANS(R285))*SIN(RADIANS(P285))))</f>
        <v>-7.11695409049079</v>
      </c>
      <c r="U285" s="1" t="n">
        <f aca="false">TAN(RADIANS(R285/2))*TAN(RADIANS(R285/2))</f>
        <v>0.0430295019895692</v>
      </c>
      <c r="V285" s="1" t="n">
        <f aca="false">4*DEGREES(U285*SIN(2*RADIANS(I285))-2*K285*SIN(RADIANS(J285))+4*K285*U285*SIN(RADIANS(J285))*COS(2*RADIANS(I285))-0.5*U285*U285*SIN(4*RADIANS(I285))-1.25*K285*K285*SIN(2*RADIANS(J285)))</f>
        <v>13.2647153563341</v>
      </c>
      <c r="W285" s="1" t="n">
        <f aca="false">DEGREES(ACOS(COS(RADIANS(90.833))/(COS(RADIANS($B$2))*COS(RADIANS(T285)))-TAN(RADIANS($B$2))*TAN(RADIANS(T285))))</f>
        <v>82.2813540337347</v>
      </c>
      <c r="X285" s="6" t="n">
        <f aca="false">(720-4*$B$3-V285+$B$4*60)/1440</f>
        <v>0.536018336558101</v>
      </c>
      <c r="Y285" s="6" t="n">
        <f aca="false">(X285*1440-W285*4)/1440</f>
        <v>0.307459019797727</v>
      </c>
      <c r="Z285" s="6" t="n">
        <f aca="false">(X285*1440+W285*4)/1440</f>
        <v>0.764577653318476</v>
      </c>
      <c r="AA285" s="1" t="n">
        <f aca="false">8*W285</f>
        <v>658.250832269878</v>
      </c>
      <c r="AB285" s="1" t="n">
        <f aca="false">MOD(E285*1440+V285+4*$B$3-60*$B$4,1440)</f>
        <v>668.133595356334</v>
      </c>
      <c r="AC285" s="1" t="n">
        <f aca="false">IF(AB285/4&lt;0,AB285/4+180,AB285/4-180)</f>
        <v>-12.9666011609165</v>
      </c>
      <c r="AD285" s="1" t="n">
        <f aca="false">DEGREES(ACOS(SIN(RADIANS($B$2))*SIN(RADIANS(T285))+COS(RADIANS($B$2))*COS(RADIANS(T285))*COS(RADIANS(AC285))))</f>
        <v>59.8335681231262</v>
      </c>
      <c r="AE285" s="1" t="n">
        <f aca="false">90-AD285</f>
        <v>30.1664318768738</v>
      </c>
      <c r="AF285" s="1" t="n">
        <f aca="false">IF(AE285&gt;85,0,IF(AE285&gt;5,58.1/TAN(RADIANS(AE285))-0.07/POWER(TAN(RADIANS(AE285)),3)+0.000086/POWER(TAN(RADIANS(AE285)),5),IF(AE285&gt;-0.575,1735+AE285*(-518.2+AE285*(103.4+AE285*(-12.79+AE285*0.711))),-20.772/TAN(RADIANS(AE285)))))/3600</f>
        <v>0.0276681273170327</v>
      </c>
      <c r="AG285" s="1" t="n">
        <f aca="false">AE285+AF285</f>
        <v>30.1941000041908</v>
      </c>
      <c r="AH285" s="1" t="n">
        <f aca="false">IF(AC285&gt;0,MOD(DEGREES(ACOS(((SIN(RADIANS($B$2))*COS(RADIANS(AD285)))-SIN(RADIANS(T285)))/(COS(RADIANS($B$2))*SIN(RADIANS(AD285)))))+180,360),MOD(540-DEGREES(ACOS(((SIN(RADIANS($B$2))*COS(RADIANS(AD285)))-SIN(RADIANS(T285)))/(COS(RADIANS($B$2))*SIN(RADIANS(AD285))))),360))</f>
        <v>165.076332687891</v>
      </c>
    </row>
    <row r="286" customFormat="false" ht="15" hidden="false" customHeight="false" outlineLevel="0" collapsed="false">
      <c r="D286" s="5" t="n">
        <f aca="false">D285+1</f>
        <v>46307</v>
      </c>
      <c r="E286" s="6" t="n">
        <f aca="false">$B$5</f>
        <v>0.5</v>
      </c>
      <c r="F286" s="7" t="n">
        <f aca="false">D286+2415018.5+E286-$B$4/24</f>
        <v>2461325.95833333</v>
      </c>
      <c r="G286" s="8" t="n">
        <f aca="false">(F286-2451545)/36525</f>
        <v>0.267788044718234</v>
      </c>
      <c r="I286" s="1" t="n">
        <f aca="false">MOD(280.46646+G286*(36000.76983+G286*0.0003032),360)</f>
        <v>201.042242869484</v>
      </c>
      <c r="J286" s="1" t="n">
        <f aca="false">357.52911+G286*(35999.05029-0.0001537*G286)</f>
        <v>9997.64438785057</v>
      </c>
      <c r="K286" s="1" t="n">
        <f aca="false">0.016708634-G286*(0.000042037+0.0000001267*G286)</f>
        <v>0.0166973679082518</v>
      </c>
      <c r="L286" s="1" t="n">
        <f aca="false">SIN(RADIANS(J286))*(1.914602-G286*(0.004817+0.000014*G286))+SIN(RADIANS(2*J286))*(0.019993-0.000101*G286)+SIN(RADIANS(3*J286))*0.000289</f>
        <v>-1.90130559512396</v>
      </c>
      <c r="M286" s="1" t="n">
        <f aca="false">I286+L286</f>
        <v>199.14093727436</v>
      </c>
      <c r="N286" s="1" t="n">
        <f aca="false">J286+L286</f>
        <v>9995.74308225545</v>
      </c>
      <c r="O286" s="1" t="n">
        <f aca="false">(1.000001018*(1-K286*K286))/(1+K286*COS(RADIANS(N286)))</f>
        <v>0.998054595082984</v>
      </c>
      <c r="P286" s="1" t="n">
        <f aca="false">M286-0.00569-0.00478*SIN(RADIANS(125.04-1934.136*G286))</f>
        <v>199.137843542996</v>
      </c>
      <c r="Q286" s="1" t="n">
        <f aca="false">23+(26+((21.448-G286*(46.815+G286*(0.00059-G286*0.001813))))/60)/60</f>
        <v>23.4358087486647</v>
      </c>
      <c r="R286" s="1" t="n">
        <f aca="false">Q286+0.00256*COS(RADIANS(125.04-1934.136*G286))</f>
        <v>23.4379582119778</v>
      </c>
      <c r="S286" s="1" t="n">
        <f aca="false">DEGREES(ATAN2(COS(RADIANS(P286)),COS(RADIANS(R286))*SIN(RADIANS(P286))))</f>
        <v>-162.339114118615</v>
      </c>
      <c r="T286" s="1" t="n">
        <f aca="false">DEGREES(ASIN(SIN(RADIANS(R286))*SIN(RADIANS(P286))))</f>
        <v>-7.4927678039071</v>
      </c>
      <c r="U286" s="1" t="n">
        <f aca="false">TAN(RADIANS(R286/2))*TAN(RADIANS(R286/2))</f>
        <v>0.0430294957957678</v>
      </c>
      <c r="V286" s="1" t="n">
        <f aca="false">4*DEGREES(U286*SIN(2*RADIANS(I286))-2*K286*SIN(RADIANS(J286))+4*K286*U286*SIN(RADIANS(J286))*COS(2*RADIANS(I286))-0.5*U286*U286*SIN(4*RADIANS(I286))-1.25*K286*K286*SIN(2*RADIANS(J286)))</f>
        <v>13.5205195021788</v>
      </c>
      <c r="W286" s="1" t="n">
        <f aca="false">DEGREES(ACOS(COS(RADIANS(90.833))/(COS(RADIANS($B$2))*COS(RADIANS(T286)))-TAN(RADIANS($B$2))*TAN(RADIANS(T286))))</f>
        <v>81.794616395721</v>
      </c>
      <c r="X286" s="6" t="n">
        <f aca="false">(720-4*$B$3-V286+$B$4*60)/1440</f>
        <v>0.535840694790154</v>
      </c>
      <c r="Y286" s="6" t="n">
        <f aca="false">(X286*1440-W286*4)/1440</f>
        <v>0.308633427024262</v>
      </c>
      <c r="Z286" s="6" t="n">
        <f aca="false">(X286*1440+W286*4)/1440</f>
        <v>0.763047962556046</v>
      </c>
      <c r="AA286" s="1" t="n">
        <f aca="false">8*W286</f>
        <v>654.356931165768</v>
      </c>
      <c r="AB286" s="1" t="n">
        <f aca="false">MOD(E286*1440+V286+4*$B$3-60*$B$4,1440)</f>
        <v>668.389399502179</v>
      </c>
      <c r="AC286" s="1" t="n">
        <f aca="false">IF(AB286/4&lt;0,AB286/4+180,AB286/4-180)</f>
        <v>-12.9026501244553</v>
      </c>
      <c r="AD286" s="1" t="n">
        <f aca="false">DEGREES(ACOS(SIN(RADIANS($B$2))*SIN(RADIANS(T286))+COS(RADIANS($B$2))*COS(RADIANS(T286))*COS(RADIANS(AC286))))</f>
        <v>60.1943571339621</v>
      </c>
      <c r="AE286" s="1" t="n">
        <f aca="false">90-AD286</f>
        <v>29.8056428660379</v>
      </c>
      <c r="AF286" s="1" t="n">
        <f aca="false">IF(AE286&gt;85,0,IF(AE286&gt;5,58.1/TAN(RADIANS(AE286))-0.07/POWER(TAN(RADIANS(AE286)),3)+0.000086/POWER(TAN(RADIANS(AE286)),5),IF(AE286&gt;-0.575,1735+AE286*(-518.2+AE286*(103.4+AE286*(-12.79+AE286*0.711))),-20.772/TAN(RADIANS(AE286)))))/3600</f>
        <v>0.0280705977129554</v>
      </c>
      <c r="AG286" s="1" t="n">
        <f aca="false">AE286+AF286</f>
        <v>29.8337134637508</v>
      </c>
      <c r="AH286" s="1" t="n">
        <f aca="false">IF(AC286&gt;0,MOD(DEGREES(ACOS(((SIN(RADIANS($B$2))*COS(RADIANS(AD286)))-SIN(RADIANS(T286)))/(COS(RADIANS($B$2))*SIN(RADIANS(AD286)))))+180,360),MOD(540-DEGREES(ACOS(((SIN(RADIANS($B$2))*COS(RADIANS(AD286)))-SIN(RADIANS(T286)))/(COS(RADIANS($B$2))*SIN(RADIANS(AD286))))),360))</f>
        <v>165.218162142821</v>
      </c>
    </row>
    <row r="287" customFormat="false" ht="15" hidden="false" customHeight="false" outlineLevel="0" collapsed="false">
      <c r="D287" s="5" t="n">
        <f aca="false">D286+1</f>
        <v>46308</v>
      </c>
      <c r="E287" s="6" t="n">
        <f aca="false">$B$5</f>
        <v>0.5</v>
      </c>
      <c r="F287" s="7" t="n">
        <f aca="false">D287+2415018.5+E287-$B$4/24</f>
        <v>2461326.95833333</v>
      </c>
      <c r="G287" s="8" t="n">
        <f aca="false">(F287-2451545)/36525</f>
        <v>0.267815423226105</v>
      </c>
      <c r="I287" s="1" t="n">
        <f aca="false">MOD(280.46646+G287*(36000.76983+G287*0.0003032),360)</f>
        <v>202.027890234094</v>
      </c>
      <c r="J287" s="1" t="n">
        <f aca="false">357.52911+G287*(35999.05029-0.0001537*G287)</f>
        <v>9998.62998813004</v>
      </c>
      <c r="K287" s="1" t="n">
        <f aca="false">0.016708634-G287*(0.000042037+0.0000001267*G287)</f>
        <v>0.0166973667554836</v>
      </c>
      <c r="L287" s="1" t="n">
        <f aca="false">SIN(RADIANS(J287))*(1.914602-G287*(0.004817+0.000014*G287))+SIN(RADIANS(2*J287))*(0.019993-0.000101*G287)+SIN(RADIANS(3*J287))*0.000289</f>
        <v>-1.89731244462692</v>
      </c>
      <c r="M287" s="1" t="n">
        <f aca="false">I287+L287</f>
        <v>200.130577789467</v>
      </c>
      <c r="N287" s="1" t="n">
        <f aca="false">J287+L287</f>
        <v>9996.73267568542</v>
      </c>
      <c r="O287" s="1" t="n">
        <f aca="false">(1.000001018*(1-K287*K287))/(1+K287*COS(RADIANS(N287)))</f>
        <v>0.997769031677246</v>
      </c>
      <c r="P287" s="1" t="n">
        <f aca="false">M287-0.00569-0.00478*SIN(RADIANS(125.04-1934.136*G287))</f>
        <v>200.127487766295</v>
      </c>
      <c r="Q287" s="1" t="n">
        <f aca="false">23+(26+((21.448-G287*(46.815+G287*(0.00059-G287*0.001813))))/60)/60</f>
        <v>23.4358083926305</v>
      </c>
      <c r="R287" s="1" t="n">
        <f aca="false">Q287+0.00256*COS(RADIANS(125.04-1934.136*G287))</f>
        <v>23.4379565699291</v>
      </c>
      <c r="S287" s="1" t="n">
        <f aca="false">DEGREES(ATAN2(COS(RADIANS(P287)),COS(RADIANS(R287))*SIN(RADIANS(P287))))</f>
        <v>-161.414609192154</v>
      </c>
      <c r="T287" s="1" t="n">
        <f aca="false">DEGREES(ASIN(SIN(RADIANS(R287))*SIN(RADIANS(P287))))</f>
        <v>-7.86687201014794</v>
      </c>
      <c r="U287" s="1" t="n">
        <f aca="false">TAN(RADIANS(R287/2))*TAN(RADIANS(R287/2))</f>
        <v>0.0430294895950335</v>
      </c>
      <c r="V287" s="1" t="n">
        <f aca="false">4*DEGREES(U287*SIN(2*RADIANS(I287))-2*K287*SIN(RADIANS(J287))+4*K287*U287*SIN(RADIANS(J287))*COS(2*RADIANS(I287))-0.5*U287*U287*SIN(4*RADIANS(I287))-1.25*K287*K287*SIN(2*RADIANS(J287)))</f>
        <v>13.7678771392762</v>
      </c>
      <c r="W287" s="1" t="n">
        <f aca="false">DEGREES(ACOS(COS(RADIANS(90.833))/(COS(RADIANS($B$2))*COS(RADIANS(T287)))-TAN(RADIANS($B$2))*TAN(RADIANS(T287))))</f>
        <v>81.3087222672097</v>
      </c>
      <c r="X287" s="6" t="n">
        <f aca="false">(720-4*$B$3-V287+$B$4*60)/1440</f>
        <v>0.535668918653281</v>
      </c>
      <c r="Y287" s="6" t="n">
        <f aca="false">(X287*1440-W287*4)/1440</f>
        <v>0.30981135679992</v>
      </c>
      <c r="Z287" s="6" t="n">
        <f aca="false">(X287*1440+W287*4)/1440</f>
        <v>0.761526480506641</v>
      </c>
      <c r="AA287" s="1" t="n">
        <f aca="false">8*W287</f>
        <v>650.469778137678</v>
      </c>
      <c r="AB287" s="1" t="n">
        <f aca="false">MOD(E287*1440+V287+4*$B$3-60*$B$4,1440)</f>
        <v>668.636757139276</v>
      </c>
      <c r="AC287" s="1" t="n">
        <f aca="false">IF(AB287/4&lt;0,AB287/4+180,AB287/4-180)</f>
        <v>-12.840810715181</v>
      </c>
      <c r="AD287" s="1" t="n">
        <f aca="false">DEGREES(ACOS(SIN(RADIANS($B$2))*SIN(RADIANS(T287))+COS(RADIANS($B$2))*COS(RADIANS(T287))*COS(RADIANS(AC287))))</f>
        <v>60.5539660019485</v>
      </c>
      <c r="AE287" s="1" t="n">
        <f aca="false">90-AD287</f>
        <v>29.4460339980515</v>
      </c>
      <c r="AF287" s="1" t="n">
        <f aca="false">IF(AE287&gt;85,0,IF(AE287&gt;5,58.1/TAN(RADIANS(AE287))-0.07/POWER(TAN(RADIANS(AE287)),3)+0.000086/POWER(TAN(RADIANS(AE287)),5),IF(AE287&gt;-0.575,1735+AE287*(-518.2+AE287*(103.4+AE287*(-12.79+AE287*0.711))),-20.772/TAN(RADIANS(AE287)))))/3600</f>
        <v>0.0284805228017044</v>
      </c>
      <c r="AG287" s="1" t="n">
        <f aca="false">AE287+AF287</f>
        <v>29.4745145208532</v>
      </c>
      <c r="AH287" s="1" t="n">
        <f aca="false">IF(AC287&gt;0,MOD(DEGREES(ACOS(((SIN(RADIANS($B$2))*COS(RADIANS(AD287)))-SIN(RADIANS(T287)))/(COS(RADIANS($B$2))*SIN(RADIANS(AD287)))))+180,360),MOD(540-DEGREES(ACOS(((SIN(RADIANS($B$2))*COS(RADIANS(AD287)))-SIN(RADIANS(T287)))/(COS(RADIANS($B$2))*SIN(RADIANS(AD287))))),360))</f>
        <v>165.356167056426</v>
      </c>
    </row>
    <row r="288" customFormat="false" ht="15" hidden="false" customHeight="false" outlineLevel="0" collapsed="false">
      <c r="D288" s="5" t="n">
        <f aca="false">D287+1</f>
        <v>46309</v>
      </c>
      <c r="E288" s="6" t="n">
        <f aca="false">$B$5</f>
        <v>0.5</v>
      </c>
      <c r="F288" s="7" t="n">
        <f aca="false">D288+2415018.5+E288-$B$4/24</f>
        <v>2461327.95833333</v>
      </c>
      <c r="G288" s="8" t="n">
        <f aca="false">(F288-2451545)/36525</f>
        <v>0.267842801733976</v>
      </c>
      <c r="I288" s="1" t="n">
        <f aca="false">MOD(280.46646+G288*(36000.76983+G288*0.0003032),360)</f>
        <v>203.013537598707</v>
      </c>
      <c r="J288" s="1" t="n">
        <f aca="false">357.52911+G288*(35999.05029-0.0001537*G288)</f>
        <v>9999.61558840951</v>
      </c>
      <c r="K288" s="1" t="n">
        <f aca="false">0.016708634-G288*(0.000042037+0.0000001267*G288)</f>
        <v>0.0166973656027151</v>
      </c>
      <c r="L288" s="1" t="n">
        <f aca="false">SIN(RADIANS(J288))*(1.914602-G288*(0.004817+0.000014*G288))+SIN(RADIANS(2*J288))*(0.019993-0.000101*G288)+SIN(RADIANS(3*J288))*0.000289</f>
        <v>-1.89275323602716</v>
      </c>
      <c r="M288" s="1" t="n">
        <f aca="false">I288+L288</f>
        <v>201.120784362679</v>
      </c>
      <c r="N288" s="1" t="n">
        <f aca="false">J288+L288</f>
        <v>9997.72283517349</v>
      </c>
      <c r="O288" s="1" t="n">
        <f aca="false">(1.000001018*(1-K288*K288))/(1+K288*COS(RADIANS(N288)))</f>
        <v>0.997484050154429</v>
      </c>
      <c r="P288" s="1" t="n">
        <f aca="false">M288-0.00569-0.00478*SIN(RADIANS(125.04-1934.136*G288))</f>
        <v>201.117698045478</v>
      </c>
      <c r="Q288" s="1" t="n">
        <f aca="false">23+(26+((21.448-G288*(46.815+G288*(0.00059-G288*0.001813))))/60)/60</f>
        <v>23.4358080365964</v>
      </c>
      <c r="R288" s="1" t="n">
        <f aca="false">Q288+0.00256*COS(RADIANS(125.04-1934.136*G288))</f>
        <v>23.4379549260454</v>
      </c>
      <c r="S288" s="1" t="n">
        <f aca="false">DEGREES(ATAN2(COS(RADIANS(P288)),COS(RADIANS(R288))*SIN(RADIANS(P288))))</f>
        <v>-160.48790894329</v>
      </c>
      <c r="T288" s="1" t="n">
        <f aca="false">DEGREES(ASIN(SIN(RADIANS(R288))*SIN(RADIANS(P288))))</f>
        <v>-8.2391622162689</v>
      </c>
      <c r="U288" s="1" t="n">
        <f aca="false">TAN(RADIANS(R288/2))*TAN(RADIANS(R288/2))</f>
        <v>0.0430294833873707</v>
      </c>
      <c r="V288" s="1" t="n">
        <f aca="false">4*DEGREES(U288*SIN(2*RADIANS(I288))-2*K288*SIN(RADIANS(J288))+4*K288*U288*SIN(RADIANS(J288))*COS(2*RADIANS(I288))-0.5*U288*U288*SIN(4*RADIANS(I288))-1.25*K288*K288*SIN(2*RADIANS(J288)))</f>
        <v>14.0064657229582</v>
      </c>
      <c r="W288" s="1" t="n">
        <f aca="false">DEGREES(ACOS(COS(RADIANS(90.833))/(COS(RADIANS($B$2))*COS(RADIANS(T288)))-TAN(RADIANS($B$2))*TAN(RADIANS(T288))))</f>
        <v>80.8237434874424</v>
      </c>
      <c r="X288" s="6" t="n">
        <f aca="false">(720-4*$B$3-V288+$B$4*60)/1440</f>
        <v>0.535503232136835</v>
      </c>
      <c r="Y288" s="6" t="n">
        <f aca="false">(X288*1440-W288*4)/1440</f>
        <v>0.310992833560606</v>
      </c>
      <c r="Z288" s="6" t="n">
        <f aca="false">(X288*1440+W288*4)/1440</f>
        <v>0.760013630713064</v>
      </c>
      <c r="AA288" s="1" t="n">
        <f aca="false">8*W288</f>
        <v>646.589947899539</v>
      </c>
      <c r="AB288" s="1" t="n">
        <f aca="false">MOD(E288*1440+V288+4*$B$3-60*$B$4,1440)</f>
        <v>668.875345722958</v>
      </c>
      <c r="AC288" s="1" t="n">
        <f aca="false">IF(AB288/4&lt;0,AB288/4+180,AB288/4-180)</f>
        <v>-12.7811635692605</v>
      </c>
      <c r="AD288" s="1" t="n">
        <f aca="false">DEGREES(ACOS(SIN(RADIANS($B$2))*SIN(RADIANS(T288))+COS(RADIANS($B$2))*COS(RADIANS(T288))*COS(RADIANS(AC288))))</f>
        <v>60.9122915661344</v>
      </c>
      <c r="AE288" s="1" t="n">
        <f aca="false">90-AD288</f>
        <v>29.0877084338656</v>
      </c>
      <c r="AF288" s="1" t="n">
        <f aca="false">IF(AE288&gt;85,0,IF(AE288&gt;5,58.1/TAN(RADIANS(AE288))-0.07/POWER(TAN(RADIANS(AE288)),3)+0.000086/POWER(TAN(RADIANS(AE288)),5),IF(AE288&gt;-0.575,1735+AE288*(-518.2+AE288*(103.4+AE288*(-12.79+AE288*0.711))),-20.772/TAN(RADIANS(AE288)))))/3600</f>
        <v>0.0288980144891521</v>
      </c>
      <c r="AG288" s="1" t="n">
        <f aca="false">AE288+AF288</f>
        <v>29.1166064483547</v>
      </c>
      <c r="AH288" s="1" t="n">
        <f aca="false">IF(AC288&gt;0,MOD(DEGREES(ACOS(((SIN(RADIANS($B$2))*COS(RADIANS(AD288)))-SIN(RADIANS(T288)))/(COS(RADIANS($B$2))*SIN(RADIANS(AD288)))))+180,360),MOD(540-DEGREES(ACOS(((SIN(RADIANS($B$2))*COS(RADIANS(AD288)))-SIN(RADIANS(T288)))/(COS(RADIANS($B$2))*SIN(RADIANS(AD288))))),360))</f>
        <v>165.49029614547</v>
      </c>
    </row>
    <row r="289" customFormat="false" ht="15" hidden="false" customHeight="false" outlineLevel="0" collapsed="false">
      <c r="D289" s="5" t="n">
        <f aca="false">D288+1</f>
        <v>46310</v>
      </c>
      <c r="E289" s="6" t="n">
        <f aca="false">$B$5</f>
        <v>0.5</v>
      </c>
      <c r="F289" s="7" t="n">
        <f aca="false">D289+2415018.5+E289-$B$4/24</f>
        <v>2461328.95833333</v>
      </c>
      <c r="G289" s="8" t="n">
        <f aca="false">(F289-2451545)/36525</f>
        <v>0.267870180241848</v>
      </c>
      <c r="I289" s="1" t="n">
        <f aca="false">MOD(280.46646+G289*(36000.76983+G289*0.0003032),360)</f>
        <v>203.999184963317</v>
      </c>
      <c r="J289" s="1" t="n">
        <f aca="false">357.52911+G289*(35999.05029-0.0001537*G289)</f>
        <v>10000.601188689</v>
      </c>
      <c r="K289" s="1" t="n">
        <f aca="false">0.016708634-G289*(0.000042037+0.0000001267*G289)</f>
        <v>0.0166973644499465</v>
      </c>
      <c r="L289" s="1" t="n">
        <f aca="false">SIN(RADIANS(J289))*(1.914602-G289*(0.004817+0.000014*G289))+SIN(RADIANS(2*J289))*(0.019993-0.000101*G289)+SIN(RADIANS(3*J289))*0.000289</f>
        <v>-1.88762872322637</v>
      </c>
      <c r="M289" s="1" t="n">
        <f aca="false">I289+L289</f>
        <v>202.111556240091</v>
      </c>
      <c r="N289" s="1" t="n">
        <f aca="false">J289+L289</f>
        <v>9998.71355996576</v>
      </c>
      <c r="O289" s="1" t="n">
        <f aca="false">(1.000001018*(1-K289*K289))/(1+K289*COS(RADIANS(N289)))</f>
        <v>0.997199735978961</v>
      </c>
      <c r="P289" s="1" t="n">
        <f aca="false">M289-0.00569-0.00478*SIN(RADIANS(125.04-1934.136*G289))</f>
        <v>202.108473626637</v>
      </c>
      <c r="Q289" s="1" t="n">
        <f aca="false">23+(26+((21.448-G289*(46.815+G289*(0.00059-G289*0.001813))))/60)/60</f>
        <v>23.4358076805623</v>
      </c>
      <c r="R289" s="1" t="n">
        <f aca="false">Q289+0.00256*COS(RADIANS(125.04-1934.136*G289))</f>
        <v>23.4379532803279</v>
      </c>
      <c r="S289" s="1" t="n">
        <f aca="false">DEGREES(ATAN2(COS(RADIANS(P289)),COS(RADIANS(R289))*SIN(RADIANS(P289))))</f>
        <v>-159.558937731549</v>
      </c>
      <c r="T289" s="1" t="n">
        <f aca="false">DEGREES(ASIN(SIN(RADIANS(R289))*SIN(RADIANS(P289))))</f>
        <v>-8.60953336257791</v>
      </c>
      <c r="U289" s="1" t="n">
        <f aca="false">TAN(RADIANS(R289/2))*TAN(RADIANS(R289/2))</f>
        <v>0.0430294771727834</v>
      </c>
      <c r="V289" s="1" t="n">
        <f aca="false">4*DEGREES(U289*SIN(2*RADIANS(I289))-2*K289*SIN(RADIANS(J289))+4*K289*U289*SIN(RADIANS(J289))*COS(2*RADIANS(I289))-0.5*U289*U289*SIN(4*RADIANS(I289))-1.25*K289*K289*SIN(2*RADIANS(J289)))</f>
        <v>14.2359668219965</v>
      </c>
      <c r="W289" s="1" t="n">
        <f aca="false">DEGREES(ACOS(COS(RADIANS(90.833))/(COS(RADIANS($B$2))*COS(RADIANS(T289)))-TAN(RADIANS($B$2))*TAN(RADIANS(T289))))</f>
        <v>80.3397552781103</v>
      </c>
      <c r="X289" s="6" t="n">
        <f aca="false">(720-4*$B$3-V289+$B$4*60)/1440</f>
        <v>0.535343856373614</v>
      </c>
      <c r="Y289" s="6" t="n">
        <f aca="false">(X289*1440-W289*4)/1440</f>
        <v>0.312177869489974</v>
      </c>
      <c r="Z289" s="6" t="n">
        <f aca="false">(X289*1440+W289*4)/1440</f>
        <v>0.758509843257253</v>
      </c>
      <c r="AA289" s="1" t="n">
        <f aca="false">8*W289</f>
        <v>642.718042224882</v>
      </c>
      <c r="AB289" s="1" t="n">
        <f aca="false">MOD(E289*1440+V289+4*$B$3-60*$B$4,1440)</f>
        <v>669.104846821997</v>
      </c>
      <c r="AC289" s="1" t="n">
        <f aca="false">IF(AB289/4&lt;0,AB289/4+180,AB289/4-180)</f>
        <v>-12.7237882945009</v>
      </c>
      <c r="AD289" s="1" t="n">
        <f aca="false">DEGREES(ACOS(SIN(RADIANS($B$2))*SIN(RADIANS(T289))+COS(RADIANS($B$2))*COS(RADIANS(T289))*COS(RADIANS(AC289))))</f>
        <v>61.2692298485973</v>
      </c>
      <c r="AE289" s="1" t="n">
        <f aca="false">90-AD289</f>
        <v>28.7307701514027</v>
      </c>
      <c r="AF289" s="1" t="n">
        <f aca="false">IF(AE289&gt;85,0,IF(AE289&gt;5,58.1/TAN(RADIANS(AE289))-0.07/POWER(TAN(RADIANS(AE289)),3)+0.000086/POWER(TAN(RADIANS(AE289)),5),IF(AE289&gt;-0.575,1735+AE289*(-518.2+AE289*(103.4+AE289*(-12.79+AE289*0.711))),-20.772/TAN(RADIANS(AE289)))))/3600</f>
        <v>0.029323182171245</v>
      </c>
      <c r="AG289" s="1" t="n">
        <f aca="false">AE289+AF289</f>
        <v>28.7600933335739</v>
      </c>
      <c r="AH289" s="1" t="n">
        <f aca="false">IF(AC289&gt;0,MOD(DEGREES(ACOS(((SIN(RADIANS($B$2))*COS(RADIANS(AD289)))-SIN(RADIANS(T289)))/(COS(RADIANS($B$2))*SIN(RADIANS(AD289)))))+180,360),MOD(540-DEGREES(ACOS(((SIN(RADIANS($B$2))*COS(RADIANS(AD289)))-SIN(RADIANS(T289)))/(COS(RADIANS($B$2))*SIN(RADIANS(AD289))))),360))</f>
        <v>165.620500197507</v>
      </c>
    </row>
    <row r="290" customFormat="false" ht="15" hidden="false" customHeight="false" outlineLevel="0" collapsed="false">
      <c r="D290" s="5" t="n">
        <f aca="false">D289+1</f>
        <v>46311</v>
      </c>
      <c r="E290" s="6" t="n">
        <f aca="false">$B$5</f>
        <v>0.5</v>
      </c>
      <c r="F290" s="7" t="n">
        <f aca="false">D290+2415018.5+E290-$B$4/24</f>
        <v>2461329.95833333</v>
      </c>
      <c r="G290" s="8" t="n">
        <f aca="false">(F290-2451545)/36525</f>
        <v>0.267897558749719</v>
      </c>
      <c r="I290" s="1" t="n">
        <f aca="false">MOD(280.46646+G290*(36000.76983+G290*0.0003032),360)</f>
        <v>204.984832327929</v>
      </c>
      <c r="J290" s="1" t="n">
        <f aca="false">357.52911+G290*(35999.05029-0.0001537*G290)</f>
        <v>10001.5867889685</v>
      </c>
      <c r="K290" s="1" t="n">
        <f aca="false">0.016708634-G290*(0.000042037+0.0000001267*G290)</f>
        <v>0.0166973632971776</v>
      </c>
      <c r="L290" s="1" t="n">
        <f aca="false">SIN(RADIANS(J290))*(1.914602-G290*(0.004817+0.000014*G290))+SIN(RADIANS(2*J290))*(0.019993-0.000101*G290)+SIN(RADIANS(3*J290))*0.000289</f>
        <v>-1.88193983271355</v>
      </c>
      <c r="M290" s="1" t="n">
        <f aca="false">I290+L290</f>
        <v>203.102892495216</v>
      </c>
      <c r="N290" s="1" t="n">
        <f aca="false">J290+L290</f>
        <v>9999.70484913574</v>
      </c>
      <c r="O290" s="1" t="n">
        <f aca="false">(1.000001018*(1-K290*K290))/(1+K290*COS(RADIANS(N290)))</f>
        <v>0.996916174560923</v>
      </c>
      <c r="P290" s="1" t="n">
        <f aca="false">M290-0.00569-0.00478*SIN(RADIANS(125.04-1934.136*G290))</f>
        <v>203.099813583282</v>
      </c>
      <c r="Q290" s="1" t="n">
        <f aca="false">23+(26+((21.448-G290*(46.815+G290*(0.00059-G290*0.001813))))/60)/60</f>
        <v>23.4358073245282</v>
      </c>
      <c r="R290" s="1" t="n">
        <f aca="false">Q290+0.00256*COS(RADIANS(125.04-1934.136*G290))</f>
        <v>23.4379516327776</v>
      </c>
      <c r="S290" s="1" t="n">
        <f aca="false">DEGREES(ATAN2(COS(RADIANS(P290)),COS(RADIANS(R290))*SIN(RADIANS(P290))))</f>
        <v>-158.627621131339</v>
      </c>
      <c r="T290" s="1" t="n">
        <f aca="false">DEGREES(ASIN(SIN(RADIANS(R290))*SIN(RADIANS(P290))))</f>
        <v>-8.97787982610573</v>
      </c>
      <c r="U290" s="1" t="n">
        <f aca="false">TAN(RADIANS(R290/2))*TAN(RADIANS(R290/2))</f>
        <v>0.0430294709512758</v>
      </c>
      <c r="V290" s="1" t="n">
        <f aca="false">4*DEGREES(U290*SIN(2*RADIANS(I290))-2*K290*SIN(RADIANS(J290))+4*K290*U290*SIN(RADIANS(J290))*COS(2*RADIANS(I290))-0.5*U290*U290*SIN(4*RADIANS(I290))-1.25*K290*K290*SIN(2*RADIANS(J290)))</f>
        <v>14.4560665547395</v>
      </c>
      <c r="W290" s="1" t="n">
        <f aca="false">DEGREES(ACOS(COS(RADIANS(90.833))/(COS(RADIANS($B$2))*COS(RADIANS(T290)))-TAN(RADIANS($B$2))*TAN(RADIANS(T290))))</f>
        <v>79.8568364127097</v>
      </c>
      <c r="X290" s="6" t="n">
        <f aca="false">(720-4*$B$3-V290+$B$4*60)/1440</f>
        <v>0.535191009336987</v>
      </c>
      <c r="Y290" s="6" t="n">
        <f aca="false">(X290*1440-W290*4)/1440</f>
        <v>0.313366463746126</v>
      </c>
      <c r="Z290" s="6" t="n">
        <f aca="false">(X290*1440+W290*4)/1440</f>
        <v>0.757015554927847</v>
      </c>
      <c r="AA290" s="1" t="n">
        <f aca="false">8*W290</f>
        <v>638.854691301678</v>
      </c>
      <c r="AB290" s="1" t="n">
        <f aca="false">MOD(E290*1440+V290+4*$B$3-60*$B$4,1440)</f>
        <v>669.324946554739</v>
      </c>
      <c r="AC290" s="1" t="n">
        <f aca="false">IF(AB290/4&lt;0,AB290/4+180,AB290/4-180)</f>
        <v>-12.6687633613151</v>
      </c>
      <c r="AD290" s="1" t="n">
        <f aca="false">DEGREES(ACOS(SIN(RADIANS($B$2))*SIN(RADIANS(T290))+COS(RADIANS($B$2))*COS(RADIANS(T290))*COS(RADIANS(AC290))))</f>
        <v>61.6246760764885</v>
      </c>
      <c r="AE290" s="1" t="n">
        <f aca="false">90-AD290</f>
        <v>28.3753239235115</v>
      </c>
      <c r="AF290" s="1" t="n">
        <f aca="false">IF(AE290&gt;85,0,IF(AE290&gt;5,58.1/TAN(RADIANS(AE290))-0.07/POWER(TAN(RADIANS(AE290)),3)+0.000086/POWER(TAN(RADIANS(AE290)),5),IF(AE290&gt;-0.575,1735+AE290*(-518.2+AE290*(103.4+AE290*(-12.79+AE290*0.711))),-20.772/TAN(RADIANS(AE290)))))/3600</f>
        <v>0.0297561322111584</v>
      </c>
      <c r="AG290" s="1" t="n">
        <f aca="false">AE290+AF290</f>
        <v>28.4050800557226</v>
      </c>
      <c r="AH290" s="1" t="n">
        <f aca="false">IF(AC290&gt;0,MOD(DEGREES(ACOS(((SIN(RADIANS($B$2))*COS(RADIANS(AD290)))-SIN(RADIANS(T290)))/(COS(RADIANS($B$2))*SIN(RADIANS(AD290)))))+180,360),MOD(540-DEGREES(ACOS(((SIN(RADIANS($B$2))*COS(RADIANS(AD290)))-SIN(RADIANS(T290)))/(COS(RADIANS($B$2))*SIN(RADIANS(AD290))))),360))</f>
        <v>165.746732107953</v>
      </c>
    </row>
    <row r="291" customFormat="false" ht="15" hidden="false" customHeight="false" outlineLevel="0" collapsed="false">
      <c r="D291" s="5" t="n">
        <f aca="false">D290+1</f>
        <v>46312</v>
      </c>
      <c r="E291" s="6" t="n">
        <f aca="false">$B$5</f>
        <v>0.5</v>
      </c>
      <c r="F291" s="7" t="n">
        <f aca="false">D291+2415018.5+E291-$B$4/24</f>
        <v>2461330.95833333</v>
      </c>
      <c r="G291" s="8" t="n">
        <f aca="false">(F291-2451545)/36525</f>
        <v>0.26792493725759</v>
      </c>
      <c r="I291" s="1" t="n">
        <f aca="false">MOD(280.46646+G291*(36000.76983+G291*0.0003032),360)</f>
        <v>205.970479692542</v>
      </c>
      <c r="J291" s="1" t="n">
        <f aca="false">357.52911+G291*(35999.05029-0.0001537*G291)</f>
        <v>10002.5723892479</v>
      </c>
      <c r="K291" s="1" t="n">
        <f aca="false">0.016708634-G291*(0.000042037+0.0000001267*G291)</f>
        <v>0.0166973621444086</v>
      </c>
      <c r="L291" s="1" t="n">
        <f aca="false">SIN(RADIANS(J291))*(1.914602-G291*(0.004817+0.000014*G291))+SIN(RADIANS(2*J291))*(0.019993-0.000101*G291)+SIN(RADIANS(3*J291))*0.000289</f>
        <v>-1.87568766401538</v>
      </c>
      <c r="M291" s="1" t="n">
        <f aca="false">I291+L291</f>
        <v>204.094792028526</v>
      </c>
      <c r="N291" s="1" t="n">
        <f aca="false">J291+L291</f>
        <v>10000.6967015839</v>
      </c>
      <c r="O291" s="1" t="n">
        <f aca="false">(1.000001018*(1-K291*K291))/(1+K291*COS(RADIANS(N291)))</f>
        <v>0.996633451229559</v>
      </c>
      <c r="P291" s="1" t="n">
        <f aca="false">M291-0.00569-0.00478*SIN(RADIANS(125.04-1934.136*G291))</f>
        <v>204.091716815882</v>
      </c>
      <c r="Q291" s="1" t="n">
        <f aca="false">23+(26+((21.448-G291*(46.815+G291*(0.00059-G291*0.001813))))/60)/60</f>
        <v>23.4358069684941</v>
      </c>
      <c r="R291" s="1" t="n">
        <f aca="false">Q291+0.00256*COS(RADIANS(125.04-1934.136*G291))</f>
        <v>23.4379499833958</v>
      </c>
      <c r="S291" s="1" t="n">
        <f aca="false">DEGREES(ATAN2(COS(RADIANS(P291)),COS(RADIANS(R291))*SIN(RADIANS(P291))))</f>
        <v>-157.693886016162</v>
      </c>
      <c r="T291" s="1" t="n">
        <f aca="false">DEGREES(ASIN(SIN(RADIANS(R291))*SIN(RADIANS(P291))))</f>
        <v>-9.3440954259001</v>
      </c>
      <c r="U291" s="1" t="n">
        <f aca="false">TAN(RADIANS(R291/2))*TAN(RADIANS(R291/2))</f>
        <v>0.0430294647228522</v>
      </c>
      <c r="V291" s="1" t="n">
        <f aca="false">4*DEGREES(U291*SIN(2*RADIANS(I291))-2*K291*SIN(RADIANS(J291))+4*K291*U291*SIN(RADIANS(J291))*COS(2*RADIANS(I291))-0.5*U291*U291*SIN(4*RADIANS(I291))-1.25*K291*K291*SIN(2*RADIANS(J291)))</f>
        <v>14.6664560392319</v>
      </c>
      <c r="W291" s="1" t="n">
        <f aca="false">DEGREES(ACOS(COS(RADIANS(90.833))/(COS(RADIANS($B$2))*COS(RADIANS(T291)))-TAN(RADIANS($B$2))*TAN(RADIANS(T291))))</f>
        <v>79.375069386283</v>
      </c>
      <c r="X291" s="6" t="n">
        <f aca="false">(720-4*$B$3-V291+$B$4*60)/1440</f>
        <v>0.535044905528311</v>
      </c>
      <c r="Y291" s="6" t="n">
        <f aca="false">(X291*1440-W291*4)/1440</f>
        <v>0.314558601677525</v>
      </c>
      <c r="Z291" s="6" t="n">
        <f aca="false">(X291*1440+W291*4)/1440</f>
        <v>0.755531209379097</v>
      </c>
      <c r="AA291" s="1" t="n">
        <f aca="false">8*W291</f>
        <v>635.000555090264</v>
      </c>
      <c r="AB291" s="1" t="n">
        <f aca="false">MOD(E291*1440+V291+4*$B$3-60*$B$4,1440)</f>
        <v>669.535336039232</v>
      </c>
      <c r="AC291" s="1" t="n">
        <f aca="false">IF(AB291/4&lt;0,AB291/4+180,AB291/4-180)</f>
        <v>-12.616165990192</v>
      </c>
      <c r="AD291" s="1" t="n">
        <f aca="false">DEGREES(ACOS(SIN(RADIANS($B$2))*SIN(RADIANS(T291))+COS(RADIANS($B$2))*COS(RADIANS(T291))*COS(RADIANS(AC291))))</f>
        <v>61.9785247057399</v>
      </c>
      <c r="AE291" s="1" t="n">
        <f aca="false">90-AD291</f>
        <v>28.0214752942601</v>
      </c>
      <c r="AF291" s="1" t="n">
        <f aca="false">IF(AE291&gt;85,0,IF(AE291&gt;5,58.1/TAN(RADIANS(AE291))-0.07/POWER(TAN(RADIANS(AE291)),3)+0.000086/POWER(TAN(RADIANS(AE291)),5),IF(AE291&gt;-0.575,1735+AE291*(-518.2+AE291*(103.4+AE291*(-12.79+AE291*0.711))),-20.772/TAN(RADIANS(AE291)))))/3600</f>
        <v>0.0301969673713335</v>
      </c>
      <c r="AG291" s="1" t="n">
        <f aca="false">AE291+AF291</f>
        <v>28.0516722616315</v>
      </c>
      <c r="AH291" s="1" t="n">
        <f aca="false">IF(AC291&gt;0,MOD(DEGREES(ACOS(((SIN(RADIANS($B$2))*COS(RADIANS(AD291)))-SIN(RADIANS(T291)))/(COS(RADIANS($B$2))*SIN(RADIANS(AD291)))))+180,360),MOD(540-DEGREES(ACOS(((SIN(RADIANS($B$2))*COS(RADIANS(AD291)))-SIN(RADIANS(T291)))/(COS(RADIANS($B$2))*SIN(RADIANS(AD291))))),360))</f>
        <v>165.868946918748</v>
      </c>
    </row>
    <row r="292" customFormat="false" ht="15" hidden="false" customHeight="false" outlineLevel="0" collapsed="false">
      <c r="D292" s="5" t="n">
        <f aca="false">D291+1</f>
        <v>46313</v>
      </c>
      <c r="E292" s="6" t="n">
        <f aca="false">$B$5</f>
        <v>0.5</v>
      </c>
      <c r="F292" s="7" t="n">
        <f aca="false">D292+2415018.5+E292-$B$4/24</f>
        <v>2461331.95833333</v>
      </c>
      <c r="G292" s="8" t="n">
        <f aca="false">(F292-2451545)/36525</f>
        <v>0.267952315765462</v>
      </c>
      <c r="I292" s="1" t="n">
        <f aca="false">MOD(280.46646+G292*(36000.76983+G292*0.0003032),360)</f>
        <v>206.956127057152</v>
      </c>
      <c r="J292" s="1" t="n">
        <f aca="false">357.52911+G292*(35999.05029-0.0001537*G292)</f>
        <v>10003.5579895274</v>
      </c>
      <c r="K292" s="1" t="n">
        <f aca="false">0.016708634-G292*(0.000042037+0.0000001267*G292)</f>
        <v>0.0166973609916394</v>
      </c>
      <c r="L292" s="1" t="n">
        <f aca="false">SIN(RADIANS(J292))*(1.914602-G292*(0.004817+0.000014*G292))+SIN(RADIANS(2*J292))*(0.019993-0.000101*G292)+SIN(RADIANS(3*J292))*0.000289</f>
        <v>-1.86887349009054</v>
      </c>
      <c r="M292" s="1" t="n">
        <f aca="false">I292+L292</f>
        <v>205.087253567062</v>
      </c>
      <c r="N292" s="1" t="n">
        <f aca="false">J292+L292</f>
        <v>10001.6891160373</v>
      </c>
      <c r="O292" s="1" t="n">
        <f aca="false">(1.000001018*(1-K292*K292))/(1+K292*COS(RADIANS(N292)))</f>
        <v>0.996351651206614</v>
      </c>
      <c r="P292" s="1" t="n">
        <f aca="false">M292-0.00569-0.00478*SIN(RADIANS(125.04-1934.136*G292))</f>
        <v>205.084182051473</v>
      </c>
      <c r="Q292" s="1" t="n">
        <f aca="false">23+(26+((21.448-G292*(46.815+G292*(0.00059-G292*0.001813))))/60)/60</f>
        <v>23.43580661246</v>
      </c>
      <c r="R292" s="1" t="n">
        <f aca="false">Q292+0.00256*COS(RADIANS(125.04-1934.136*G292))</f>
        <v>23.4379483321834</v>
      </c>
      <c r="S292" s="1" t="n">
        <f aca="false">DEGREES(ATAN2(COS(RADIANS(P292)),COS(RADIANS(R292))*SIN(RADIANS(P292))))</f>
        <v>-156.757660645098</v>
      </c>
      <c r="T292" s="1" t="n">
        <f aca="false">DEGREES(ASIN(SIN(RADIANS(R292))*SIN(RADIANS(P292))))</f>
        <v>-9.70807343025462</v>
      </c>
      <c r="U292" s="1" t="n">
        <f aca="false">TAN(RADIANS(R292/2))*TAN(RADIANS(R292/2))</f>
        <v>0.0430294584875166</v>
      </c>
      <c r="V292" s="1" t="n">
        <f aca="false">4*DEGREES(U292*SIN(2*RADIANS(I292))-2*K292*SIN(RADIANS(J292))+4*K292*U292*SIN(RADIANS(J292))*COS(2*RADIANS(I292))-0.5*U292*U292*SIN(4*RADIANS(I292))-1.25*K292*K292*SIN(2*RADIANS(J292)))</f>
        <v>14.8668318565655</v>
      </c>
      <c r="W292" s="1" t="n">
        <f aca="false">DEGREES(ACOS(COS(RADIANS(90.833))/(COS(RADIANS($B$2))*COS(RADIANS(T292)))-TAN(RADIANS($B$2))*TAN(RADIANS(T292))))</f>
        <v>78.8945405852202</v>
      </c>
      <c r="X292" s="6" t="n">
        <f aca="false">(720-4*$B$3-V292+$B$4*60)/1440</f>
        <v>0.534905755655163</v>
      </c>
      <c r="Y292" s="6" t="n">
        <f aca="false">(X292*1440-W292*4)/1440</f>
        <v>0.315754254029551</v>
      </c>
      <c r="Z292" s="6" t="n">
        <f aca="false">(X292*1440+W292*4)/1440</f>
        <v>0.754057257280775</v>
      </c>
      <c r="AA292" s="1" t="n">
        <f aca="false">8*W292</f>
        <v>631.156324681762</v>
      </c>
      <c r="AB292" s="1" t="n">
        <f aca="false">MOD(E292*1440+V292+4*$B$3-60*$B$4,1440)</f>
        <v>669.735711856565</v>
      </c>
      <c r="AC292" s="1" t="n">
        <f aca="false">IF(AB292/4&lt;0,AB292/4+180,AB292/4-180)</f>
        <v>-12.5660720358586</v>
      </c>
      <c r="AD292" s="1" t="n">
        <f aca="false">DEGREES(ACOS(SIN(RADIANS($B$2))*SIN(RADIANS(T292))+COS(RADIANS($B$2))*COS(RADIANS(T292))*COS(RADIANS(AC292))))</f>
        <v>62.3306694464906</v>
      </c>
      <c r="AE292" s="1" t="n">
        <f aca="false">90-AD292</f>
        <v>27.6693305535094</v>
      </c>
      <c r="AF292" s="1" t="n">
        <f aca="false">IF(AE292&gt;85,0,IF(AE292&gt;5,58.1/TAN(RADIANS(AE292))-0.07/POWER(TAN(RADIANS(AE292)),3)+0.000086/POWER(TAN(RADIANS(AE292)),5),IF(AE292&gt;-0.575,1735+AE292*(-518.2+AE292*(103.4+AE292*(-12.79+AE292*0.711))),-20.772/TAN(RADIANS(AE292)))))/3600</f>
        <v>0.0306457861977419</v>
      </c>
      <c r="AG292" s="1" t="n">
        <f aca="false">AE292+AF292</f>
        <v>27.6999763397071</v>
      </c>
      <c r="AH292" s="1" t="n">
        <f aca="false">IF(AC292&gt;0,MOD(DEGREES(ACOS(((SIN(RADIANS($B$2))*COS(RADIANS(AD292)))-SIN(RADIANS(T292)))/(COS(RADIANS($B$2))*SIN(RADIANS(AD292)))))+180,360),MOD(540-DEGREES(ACOS(((SIN(RADIANS($B$2))*COS(RADIANS(AD292)))-SIN(RADIANS(T292)))/(COS(RADIANS($B$2))*SIN(RADIANS(AD292))))),360))</f>
        <v>165.987101858369</v>
      </c>
    </row>
    <row r="293" customFormat="false" ht="15" hidden="false" customHeight="false" outlineLevel="0" collapsed="false">
      <c r="D293" s="5" t="n">
        <f aca="false">D292+1</f>
        <v>46314</v>
      </c>
      <c r="E293" s="6" t="n">
        <f aca="false">$B$5</f>
        <v>0.5</v>
      </c>
      <c r="F293" s="7" t="n">
        <f aca="false">D293+2415018.5+E293-$B$4/24</f>
        <v>2461332.95833333</v>
      </c>
      <c r="G293" s="8" t="n">
        <f aca="false">(F293-2451545)/36525</f>
        <v>0.267979694273333</v>
      </c>
      <c r="I293" s="1" t="n">
        <f aca="false">MOD(280.46646+G293*(36000.76983+G293*0.0003032),360)</f>
        <v>207.941774421766</v>
      </c>
      <c r="J293" s="1" t="n">
        <f aca="false">357.52911+G293*(35999.05029-0.0001537*G293)</f>
        <v>10004.5435898069</v>
      </c>
      <c r="K293" s="1" t="n">
        <f aca="false">0.016708634-G293*(0.000042037+0.0000001267*G293)</f>
        <v>0.01669735983887</v>
      </c>
      <c r="L293" s="1" t="n">
        <f aca="false">SIN(RADIANS(J293))*(1.914602-G293*(0.004817+0.000014*G293))+SIN(RADIANS(2*J293))*(0.019993-0.000101*G293)+SIN(RADIANS(3*J293))*0.000289</f>
        <v>-1.86149875766695</v>
      </c>
      <c r="M293" s="1" t="n">
        <f aca="false">I293+L293</f>
        <v>206.080275664099</v>
      </c>
      <c r="N293" s="1" t="n">
        <f aca="false">J293+L293</f>
        <v>10002.6820910492</v>
      </c>
      <c r="O293" s="1" t="n">
        <f aca="false">(1.000001018*(1-K293*K293))/(1+K293*COS(RADIANS(N293)))</f>
        <v>0.996070859579552</v>
      </c>
      <c r="P293" s="1" t="n">
        <f aca="false">M293-0.00569-0.00478*SIN(RADIANS(125.04-1934.136*G293))</f>
        <v>206.077207843331</v>
      </c>
      <c r="Q293" s="1" t="n">
        <f aca="false">23+(26+((21.448-G293*(46.815+G293*(0.00059-G293*0.001813))))/60)/60</f>
        <v>23.4358062564259</v>
      </c>
      <c r="R293" s="1" t="n">
        <f aca="false">Q293+0.00256*COS(RADIANS(125.04-1934.136*G293))</f>
        <v>23.4379466791417</v>
      </c>
      <c r="S293" s="1" t="n">
        <f aca="false">DEGREES(ATAN2(COS(RADIANS(P293)),COS(RADIANS(R293))*SIN(RADIANS(P293))))</f>
        <v>-155.818874751582</v>
      </c>
      <c r="T293" s="1" t="n">
        <f aca="false">DEGREES(ASIN(SIN(RADIANS(R293))*SIN(RADIANS(P293))))</f>
        <v>-10.0697065659622</v>
      </c>
      <c r="U293" s="1" t="n">
        <f aca="false">TAN(RADIANS(R293/2))*TAN(RADIANS(R293/2))</f>
        <v>0.0430294522452733</v>
      </c>
      <c r="V293" s="1" t="n">
        <f aca="false">4*DEGREES(U293*SIN(2*RADIANS(I293))-2*K293*SIN(RADIANS(J293))+4*K293*U293*SIN(RADIANS(J293))*COS(2*RADIANS(I293))-0.5*U293*U293*SIN(4*RADIANS(I293))-1.25*K293*K293*SIN(2*RADIANS(J293)))</f>
        <v>15.056896526587</v>
      </c>
      <c r="W293" s="1" t="n">
        <f aca="false">DEGREES(ACOS(COS(RADIANS(90.833))/(COS(RADIANS($B$2))*COS(RADIANS(T293)))-TAN(RADIANS($B$2))*TAN(RADIANS(T293))))</f>
        <v>78.4153404567817</v>
      </c>
      <c r="X293" s="6" t="n">
        <f aca="false">(720-4*$B$3-V293+$B$4*60)/1440</f>
        <v>0.534773766300981</v>
      </c>
      <c r="Y293" s="6" t="n">
        <f aca="false">(X293*1440-W293*4)/1440</f>
        <v>0.316953376143254</v>
      </c>
      <c r="Z293" s="6" t="n">
        <f aca="false">(X293*1440+W293*4)/1440</f>
        <v>0.752594156458708</v>
      </c>
      <c r="AA293" s="1" t="n">
        <f aca="false">8*W293</f>
        <v>627.322723654254</v>
      </c>
      <c r="AB293" s="1" t="n">
        <f aca="false">MOD(E293*1440+V293+4*$B$3-60*$B$4,1440)</f>
        <v>669.925776526587</v>
      </c>
      <c r="AC293" s="1" t="n">
        <f aca="false">IF(AB293/4&lt;0,AB293/4+180,AB293/4-180)</f>
        <v>-12.5185558683532</v>
      </c>
      <c r="AD293" s="1" t="n">
        <f aca="false">DEGREES(ACOS(SIN(RADIANS($B$2))*SIN(RADIANS(T293))+COS(RADIANS($B$2))*COS(RADIANS(T293))*COS(RADIANS(AC293))))</f>
        <v>62.6810032902713</v>
      </c>
      <c r="AE293" s="1" t="n">
        <f aca="false">90-AD293</f>
        <v>27.3189967097287</v>
      </c>
      <c r="AF293" s="1" t="n">
        <f aca="false">IF(AE293&gt;85,0,IF(AE293&gt;5,58.1/TAN(RADIANS(AE293))-0.07/POWER(TAN(RADIANS(AE293)),3)+0.000086/POWER(TAN(RADIANS(AE293)),5),IF(AE293&gt;-0.575,1735+AE293*(-518.2+AE293*(103.4+AE293*(-12.79+AE293*0.711))),-20.772/TAN(RADIANS(AE293)))))/3600</f>
        <v>0.0311026823536546</v>
      </c>
      <c r="AG293" s="1" t="n">
        <f aca="false">AE293+AF293</f>
        <v>27.3500993920823</v>
      </c>
      <c r="AH293" s="1" t="n">
        <f aca="false">IF(AC293&gt;0,MOD(DEGREES(ACOS(((SIN(RADIANS($B$2))*COS(RADIANS(AD293)))-SIN(RADIANS(T293)))/(COS(RADIANS($B$2))*SIN(RADIANS(AD293)))))+180,360),MOD(540-DEGREES(ACOS(((SIN(RADIANS($B$2))*COS(RADIANS(AD293)))-SIN(RADIANS(T293)))/(COS(RADIANS($B$2))*SIN(RADIANS(AD293))))),360))</f>
        <v>166.101156382922</v>
      </c>
    </row>
    <row r="294" customFormat="false" ht="15" hidden="false" customHeight="false" outlineLevel="0" collapsed="false">
      <c r="D294" s="5" t="n">
        <f aca="false">D293+1</f>
        <v>46315</v>
      </c>
      <c r="E294" s="6" t="n">
        <f aca="false">$B$5</f>
        <v>0.5</v>
      </c>
      <c r="F294" s="7" t="n">
        <f aca="false">D294+2415018.5+E294-$B$4/24</f>
        <v>2461333.95833333</v>
      </c>
      <c r="G294" s="8" t="n">
        <f aca="false">(F294-2451545)/36525</f>
        <v>0.268007072781204</v>
      </c>
      <c r="I294" s="1" t="n">
        <f aca="false">MOD(280.46646+G294*(36000.76983+G294*0.0003032),360)</f>
        <v>208.92742178638</v>
      </c>
      <c r="J294" s="1" t="n">
        <f aca="false">357.52911+G294*(35999.05029-0.0001537*G294)</f>
        <v>10005.5291900863</v>
      </c>
      <c r="K294" s="1" t="n">
        <f aca="false">0.016708634-G294*(0.000042037+0.0000001267*G294)</f>
        <v>0.0166973586861004</v>
      </c>
      <c r="L294" s="1" t="n">
        <f aca="false">SIN(RADIANS(J294))*(1.914602-G294*(0.004817+0.000014*G294))+SIN(RADIANS(2*J294))*(0.019993-0.000101*G294)+SIN(RADIANS(3*J294))*0.000289</f>
        <v>-1.85356508752085</v>
      </c>
      <c r="M294" s="1" t="n">
        <f aca="false">I294+L294</f>
        <v>207.07385669886</v>
      </c>
      <c r="N294" s="1" t="n">
        <f aca="false">J294+L294</f>
        <v>10003.6756249988</v>
      </c>
      <c r="O294" s="1" t="n">
        <f aca="false">(1.000001018*(1-K294*K294))/(1+K294*COS(RADIANS(N294)))</f>
        <v>0.995791161274627</v>
      </c>
      <c r="P294" s="1" t="n">
        <f aca="false">M294-0.00569-0.00478*SIN(RADIANS(125.04-1934.136*G294))</f>
        <v>207.070792570671</v>
      </c>
      <c r="Q294" s="1" t="n">
        <f aca="false">23+(26+((21.448-G294*(46.815+G294*(0.00059-G294*0.001813))))/60)/60</f>
        <v>23.4358059003917</v>
      </c>
      <c r="R294" s="1" t="n">
        <f aca="false">Q294+0.00256*COS(RADIANS(125.04-1934.136*G294))</f>
        <v>23.4379450242716</v>
      </c>
      <c r="S294" s="1" t="n">
        <f aca="false">DEGREES(ATAN2(COS(RADIANS(P294)),COS(RADIANS(R294))*SIN(RADIANS(P294))))</f>
        <v>-154.877459634478</v>
      </c>
      <c r="T294" s="1" t="n">
        <f aca="false">DEGREES(ASIN(SIN(RADIANS(R294))*SIN(RADIANS(P294))))</f>
        <v>-10.4288870296798</v>
      </c>
      <c r="U294" s="1" t="n">
        <f aca="false">TAN(RADIANS(R294/2))*TAN(RADIANS(R294/2))</f>
        <v>0.0430294459961263</v>
      </c>
      <c r="V294" s="1" t="n">
        <f aca="false">4*DEGREES(U294*SIN(2*RADIANS(I294))-2*K294*SIN(RADIANS(J294))+4*K294*U294*SIN(RADIANS(J294))*COS(2*RADIANS(I294))-0.5*U294*U294*SIN(4*RADIANS(I294))-1.25*K294*K294*SIN(2*RADIANS(J294)))</f>
        <v>15.236358994998</v>
      </c>
      <c r="W294" s="1" t="n">
        <f aca="false">DEGREES(ACOS(COS(RADIANS(90.833))/(COS(RADIANS($B$2))*COS(RADIANS(T294)))-TAN(RADIANS($B$2))*TAN(RADIANS(T294))))</f>
        <v>77.9375636779589</v>
      </c>
      <c r="X294" s="6" t="n">
        <f aca="false">(720-4*$B$3-V294+$B$4*60)/1440</f>
        <v>0.534649139586807</v>
      </c>
      <c r="Y294" s="6" t="n">
        <f aca="false">(X294*1440-W294*4)/1440</f>
        <v>0.318155907148032</v>
      </c>
      <c r="Z294" s="6" t="n">
        <f aca="false">(X294*1440+W294*4)/1440</f>
        <v>0.751142372025582</v>
      </c>
      <c r="AA294" s="1" t="n">
        <f aca="false">8*W294</f>
        <v>623.500509423671</v>
      </c>
      <c r="AB294" s="1" t="n">
        <f aca="false">MOD(E294*1440+V294+4*$B$3-60*$B$4,1440)</f>
        <v>670.105238994998</v>
      </c>
      <c r="AC294" s="1" t="n">
        <f aca="false">IF(AB294/4&lt;0,AB294/4+180,AB294/4-180)</f>
        <v>-12.4736902512505</v>
      </c>
      <c r="AD294" s="1" t="n">
        <f aca="false">DEGREES(ACOS(SIN(RADIANS($B$2))*SIN(RADIANS(T294))+COS(RADIANS($B$2))*COS(RADIANS(T294))*COS(RADIANS(AC294))))</f>
        <v>63.0294185389756</v>
      </c>
      <c r="AE294" s="1" t="n">
        <f aca="false">90-AD294</f>
        <v>26.9705814610244</v>
      </c>
      <c r="AF294" s="1" t="n">
        <f aca="false">IF(AE294&gt;85,0,IF(AE294&gt;5,58.1/TAN(RADIANS(AE294))-0.07/POWER(TAN(RADIANS(AE294)),3)+0.000086/POWER(TAN(RADIANS(AE294)),5),IF(AE294&gt;-0.575,1735+AE294*(-518.2+AE294*(103.4+AE294*(-12.79+AE294*0.711))),-20.772/TAN(RADIANS(AE294)))))/3600</f>
        <v>0.0315677439001679</v>
      </c>
      <c r="AG294" s="1" t="n">
        <f aca="false">AE294+AF294</f>
        <v>27.0021492049245</v>
      </c>
      <c r="AH294" s="1" t="n">
        <f aca="false">IF(AC294&gt;0,MOD(DEGREES(ACOS(((SIN(RADIANS($B$2))*COS(RADIANS(AD294)))-SIN(RADIANS(T294)))/(COS(RADIANS($B$2))*SIN(RADIANS(AD294)))))+180,360),MOD(540-DEGREES(ACOS(((SIN(RADIANS($B$2))*COS(RADIANS(AD294)))-SIN(RADIANS(T294)))/(COS(RADIANS($B$2))*SIN(RADIANS(AD294))))),360))</f>
        <v>166.211072218039</v>
      </c>
    </row>
    <row r="295" customFormat="false" ht="15" hidden="false" customHeight="false" outlineLevel="0" collapsed="false">
      <c r="D295" s="5" t="n">
        <f aca="false">D294+1</f>
        <v>46316</v>
      </c>
      <c r="E295" s="6" t="n">
        <f aca="false">$B$5</f>
        <v>0.5</v>
      </c>
      <c r="F295" s="7" t="n">
        <f aca="false">D295+2415018.5+E295-$B$4/24</f>
        <v>2461334.95833333</v>
      </c>
      <c r="G295" s="8" t="n">
        <f aca="false">(F295-2451545)/36525</f>
        <v>0.268034451289076</v>
      </c>
      <c r="I295" s="1" t="n">
        <f aca="false">MOD(280.46646+G295*(36000.76983+G295*0.0003032),360)</f>
        <v>209.913069150995</v>
      </c>
      <c r="J295" s="1" t="n">
        <f aca="false">357.52911+G295*(35999.05029-0.0001537*G295)</f>
        <v>10006.5147903658</v>
      </c>
      <c r="K295" s="1" t="n">
        <f aca="false">0.016708634-G295*(0.000042037+0.0000001267*G295)</f>
        <v>0.0166973575333306</v>
      </c>
      <c r="L295" s="1" t="n">
        <f aca="false">SIN(RADIANS(J295))*(1.914602-G295*(0.004817+0.000014*G295))+SIN(RADIANS(2*J295))*(0.019993-0.000101*G295)+SIN(RADIANS(3*J295))*0.000289</f>
        <v>-1.84507427469664</v>
      </c>
      <c r="M295" s="1" t="n">
        <f aca="false">I295+L295</f>
        <v>208.067994876298</v>
      </c>
      <c r="N295" s="1" t="n">
        <f aca="false">J295+L295</f>
        <v>10004.6697160911</v>
      </c>
      <c r="O295" s="1" t="n">
        <f aca="false">(1.000001018*(1-K295*K295))/(1+K295*COS(RADIANS(N295)))</f>
        <v>0.995512641029831</v>
      </c>
      <c r="P295" s="1" t="n">
        <f aca="false">M295-0.00569-0.00478*SIN(RADIANS(125.04-1934.136*G295))</f>
        <v>208.064934438446</v>
      </c>
      <c r="Q295" s="1" t="n">
        <f aca="false">23+(26+((21.448-G295*(46.815+G295*(0.00059-G295*0.001813))))/60)/60</f>
        <v>23.4358055443576</v>
      </c>
      <c r="R295" s="1" t="n">
        <f aca="false">Q295+0.00256*COS(RADIANS(125.04-1934.136*G295))</f>
        <v>23.4379433675743</v>
      </c>
      <c r="S295" s="1" t="n">
        <f aca="false">DEGREES(ATAN2(COS(RADIANS(P295)),COS(RADIANS(R295))*SIN(RADIANS(P295))))</f>
        <v>-153.933348251389</v>
      </c>
      <c r="T295" s="1" t="n">
        <f aca="false">DEGREES(ASIN(SIN(RADIANS(R295))*SIN(RADIANS(P295))))</f>
        <v>-10.7855065015209</v>
      </c>
      <c r="U295" s="1" t="n">
        <f aca="false">TAN(RADIANS(R295/2))*TAN(RADIANS(R295/2))</f>
        <v>0.0430294397400801</v>
      </c>
      <c r="V295" s="1" t="n">
        <f aca="false">4*DEGREES(U295*SIN(2*RADIANS(I295))-2*K295*SIN(RADIANS(J295))+4*K295*U295*SIN(RADIANS(J295))*COS(2*RADIANS(I295))-0.5*U295*U295*SIN(4*RADIANS(I295))-1.25*K295*K295*SIN(2*RADIANS(J295)))</f>
        <v>15.4049351307975</v>
      </c>
      <c r="W295" s="1" t="n">
        <f aca="false">DEGREES(ACOS(COS(RADIANS(90.833))/(COS(RADIANS($B$2))*COS(RADIANS(T295)))-TAN(RADIANS($B$2))*TAN(RADIANS(T295))))</f>
        <v>77.4613093232008</v>
      </c>
      <c r="X295" s="6" t="n">
        <f aca="false">(720-4*$B$3-V295+$B$4*60)/1440</f>
        <v>0.534532072825835</v>
      </c>
      <c r="Y295" s="6" t="n">
        <f aca="false">(X295*1440-W295*4)/1440</f>
        <v>0.319361769150277</v>
      </c>
      <c r="Z295" s="6" t="n">
        <f aca="false">(X295*1440+W295*4)/1440</f>
        <v>0.749702376501393</v>
      </c>
      <c r="AA295" s="1" t="n">
        <f aca="false">8*W295</f>
        <v>619.690474585606</v>
      </c>
      <c r="AB295" s="1" t="n">
        <f aca="false">MOD(E295*1440+V295+4*$B$3-60*$B$4,1440)</f>
        <v>670.273815130798</v>
      </c>
      <c r="AC295" s="1" t="n">
        <f aca="false">IF(AB295/4&lt;0,AB295/4+180,AB295/4-180)</f>
        <v>-12.4315462173006</v>
      </c>
      <c r="AD295" s="1" t="n">
        <f aca="false">DEGREES(ACOS(SIN(RADIANS($B$2))*SIN(RADIANS(T295))+COS(RADIANS($B$2))*COS(RADIANS(T295))*COS(RADIANS(AC295))))</f>
        <v>63.3758068356742</v>
      </c>
      <c r="AE295" s="1" t="n">
        <f aca="false">90-AD295</f>
        <v>26.6241931643258</v>
      </c>
      <c r="AF295" s="1" t="n">
        <f aca="false">IF(AE295&gt;85,0,IF(AE295&gt;5,58.1/TAN(RADIANS(AE295))-0.07/POWER(TAN(RADIANS(AE295)),3)+0.000086/POWER(TAN(RADIANS(AE295)),5),IF(AE295&gt;-0.575,1735+AE295*(-518.2+AE295*(103.4+AE295*(-12.79+AE295*0.711))),-20.772/TAN(RADIANS(AE295)))))/3600</f>
        <v>0.0320410525207712</v>
      </c>
      <c r="AG295" s="1" t="n">
        <f aca="false">AE295+AF295</f>
        <v>26.6562342168466</v>
      </c>
      <c r="AH295" s="1" t="n">
        <f aca="false">IF(AC295&gt;0,MOD(DEGREES(ACOS(((SIN(RADIANS($B$2))*COS(RADIANS(AD295)))-SIN(RADIANS(T295)))/(COS(RADIANS($B$2))*SIN(RADIANS(AD295)))))+180,360),MOD(540-DEGREES(ACOS(((SIN(RADIANS($B$2))*COS(RADIANS(AD295)))-SIN(RADIANS(T295)))/(COS(RADIANS($B$2))*SIN(RADIANS(AD295))))),360))</f>
        <v>166.316813401316</v>
      </c>
    </row>
    <row r="296" customFormat="false" ht="15" hidden="false" customHeight="false" outlineLevel="0" collapsed="false">
      <c r="D296" s="5" t="n">
        <f aca="false">D295+1</f>
        <v>46317</v>
      </c>
      <c r="E296" s="6" t="n">
        <f aca="false">$B$5</f>
        <v>0.5</v>
      </c>
      <c r="F296" s="7" t="n">
        <f aca="false">D296+2415018.5+E296-$B$4/24</f>
        <v>2461335.95833333</v>
      </c>
      <c r="G296" s="8" t="n">
        <f aca="false">(F296-2451545)/36525</f>
        <v>0.268061829796947</v>
      </c>
      <c r="I296" s="1" t="n">
        <f aca="false">MOD(280.46646+G296*(36000.76983+G296*0.0003032),360)</f>
        <v>210.898716515609</v>
      </c>
      <c r="J296" s="1" t="n">
        <f aca="false">357.52911+G296*(35999.05029-0.0001537*G296)</f>
        <v>10007.5003906453</v>
      </c>
      <c r="K296" s="1" t="n">
        <f aca="false">0.016708634-G296*(0.000042037+0.0000001267*G296)</f>
        <v>0.0166973563805606</v>
      </c>
      <c r="L296" s="1" t="n">
        <f aca="false">SIN(RADIANS(J296))*(1.914602-G296*(0.004817+0.000014*G296))+SIN(RADIANS(2*J296))*(0.019993-0.000101*G296)+SIN(RADIANS(3*J296))*0.000289</f>
        <v>-1.83602828866688</v>
      </c>
      <c r="M296" s="1" t="n">
        <f aca="false">I296+L296</f>
        <v>209.062688226942</v>
      </c>
      <c r="N296" s="1" t="n">
        <f aca="false">J296+L296</f>
        <v>10005.6643623566</v>
      </c>
      <c r="O296" s="1" t="n">
        <f aca="false">(1.000001018*(1-K296*K296))/(1+K296*COS(RADIANS(N296)))</f>
        <v>0.99523538336773</v>
      </c>
      <c r="P296" s="1" t="n">
        <f aca="false">M296-0.00569-0.00478*SIN(RADIANS(125.04-1934.136*G296))</f>
        <v>209.05963147718</v>
      </c>
      <c r="Q296" s="1" t="n">
        <f aca="false">23+(26+((21.448-G296*(46.815+G296*(0.00059-G296*0.001813))))/60)/60</f>
        <v>23.4358051883235</v>
      </c>
      <c r="R296" s="1" t="n">
        <f aca="false">Q296+0.00256*COS(RADIANS(125.04-1934.136*G296))</f>
        <v>23.437941709051</v>
      </c>
      <c r="S296" s="1" t="n">
        <f aca="false">DEGREES(ATAN2(COS(RADIANS(P296)),COS(RADIANS(R296))*SIN(RADIANS(P296))))</f>
        <v>-152.986475314194</v>
      </c>
      <c r="T296" s="1" t="n">
        <f aca="false">DEGREES(ASIN(SIN(RADIANS(R296))*SIN(RADIANS(P296))))</f>
        <v>-11.1394561609535</v>
      </c>
      <c r="U296" s="1" t="n">
        <f aca="false">TAN(RADIANS(R296/2))*TAN(RADIANS(R296/2))</f>
        <v>0.0430294334771386</v>
      </c>
      <c r="V296" s="1" t="n">
        <f aca="false">4*DEGREES(U296*SIN(2*RADIANS(I296))-2*K296*SIN(RADIANS(J296))+4*K296*U296*SIN(RADIANS(J296))*COS(2*RADIANS(I296))-0.5*U296*U296*SIN(4*RADIANS(I296))-1.25*K296*K296*SIN(2*RADIANS(J296)))</f>
        <v>15.5623482329088</v>
      </c>
      <c r="W296" s="1" t="n">
        <f aca="false">DEGREES(ACOS(COS(RADIANS(90.833))/(COS(RADIANS($B$2))*COS(RADIANS(T296)))-TAN(RADIANS($B$2))*TAN(RADIANS(T296))))</f>
        <v>76.9866810305288</v>
      </c>
      <c r="X296" s="6" t="n">
        <f aca="false">(720-4*$B$3-V296+$B$4*60)/1440</f>
        <v>0.534422758171591</v>
      </c>
      <c r="Y296" s="6" t="n">
        <f aca="false">(X296*1440-W296*4)/1440</f>
        <v>0.320570866420122</v>
      </c>
      <c r="Z296" s="6" t="n">
        <f aca="false">(X296*1440+W296*4)/1440</f>
        <v>0.74827464992306</v>
      </c>
      <c r="AA296" s="1" t="n">
        <f aca="false">8*W296</f>
        <v>615.89344824423</v>
      </c>
      <c r="AB296" s="1" t="n">
        <f aca="false">MOD(E296*1440+V296+4*$B$3-60*$B$4,1440)</f>
        <v>670.431228232909</v>
      </c>
      <c r="AC296" s="1" t="n">
        <f aca="false">IF(AB296/4&lt;0,AB296/4+180,AB296/4-180)</f>
        <v>-12.3921929417728</v>
      </c>
      <c r="AD296" s="1" t="n">
        <f aca="false">DEGREES(ACOS(SIN(RADIANS($B$2))*SIN(RADIANS(T296))+COS(RADIANS($B$2))*COS(RADIANS(T296))*COS(RADIANS(AC296))))</f>
        <v>63.7200591972897</v>
      </c>
      <c r="AE296" s="1" t="n">
        <f aca="false">90-AD296</f>
        <v>26.2799408027103</v>
      </c>
      <c r="AF296" s="1" t="n">
        <f aca="false">IF(AE296&gt;85,0,IF(AE296&gt;5,58.1/TAN(RADIANS(AE296))-0.07/POWER(TAN(RADIANS(AE296)),3)+0.000086/POWER(TAN(RADIANS(AE296)),5),IF(AE296&gt;-0.575,1735+AE296*(-518.2+AE296*(103.4+AE296*(-12.79+AE296*0.711))),-20.772/TAN(RADIANS(AE296)))))/3600</f>
        <v>0.0325226826872291</v>
      </c>
      <c r="AG296" s="1" t="n">
        <f aca="false">AE296+AF296</f>
        <v>26.3124634853976</v>
      </c>
      <c r="AH296" s="1" t="n">
        <f aca="false">IF(AC296&gt;0,MOD(DEGREES(ACOS(((SIN(RADIANS($B$2))*COS(RADIANS(AD296)))-SIN(RADIANS(T296)))/(COS(RADIANS($B$2))*SIN(RADIANS(AD296)))))+180,360),MOD(540-DEGREES(ACOS(((SIN(RADIANS($B$2))*COS(RADIANS(AD296)))-SIN(RADIANS(T296)))/(COS(RADIANS($B$2))*SIN(RADIANS(AD296))))),360))</f>
        <v>166.418346324987</v>
      </c>
    </row>
    <row r="297" customFormat="false" ht="15" hidden="false" customHeight="false" outlineLevel="0" collapsed="false">
      <c r="D297" s="5" t="n">
        <f aca="false">D296+1</f>
        <v>46318</v>
      </c>
      <c r="E297" s="6" t="n">
        <f aca="false">$B$5</f>
        <v>0.5</v>
      </c>
      <c r="F297" s="7" t="n">
        <f aca="false">D297+2415018.5+E297-$B$4/24</f>
        <v>2461336.95833333</v>
      </c>
      <c r="G297" s="8" t="n">
        <f aca="false">(F297-2451545)/36525</f>
        <v>0.268089208304818</v>
      </c>
      <c r="I297" s="1" t="n">
        <f aca="false">MOD(280.46646+G297*(36000.76983+G297*0.0003032),360)</f>
        <v>211.884363880225</v>
      </c>
      <c r="J297" s="1" t="n">
        <f aca="false">357.52911+G297*(35999.05029-0.0001537*G297)</f>
        <v>10008.4859909247</v>
      </c>
      <c r="K297" s="1" t="n">
        <f aca="false">0.016708634-G297*(0.000042037+0.0000001267*G297)</f>
        <v>0.0166973552277904</v>
      </c>
      <c r="L297" s="1" t="n">
        <f aca="false">SIN(RADIANS(J297))*(1.914602-G297*(0.004817+0.000014*G297))+SIN(RADIANS(2*J297))*(0.019993-0.000101*G297)+SIN(RADIANS(3*J297))*0.000289</f>
        <v>-1.82642927343089</v>
      </c>
      <c r="M297" s="1" t="n">
        <f aca="false">I297+L297</f>
        <v>210.057934606794</v>
      </c>
      <c r="N297" s="1" t="n">
        <f aca="false">J297+L297</f>
        <v>10006.6595616513</v>
      </c>
      <c r="O297" s="1" t="n">
        <f aca="false">(1.000001018*(1-K297*K297))/(1+K297*COS(RADIANS(N297)))</f>
        <v>0.9949594725682</v>
      </c>
      <c r="P297" s="1" t="n">
        <f aca="false">M297-0.00569-0.00478*SIN(RADIANS(125.04-1934.136*G297))</f>
        <v>210.054881542873</v>
      </c>
      <c r="Q297" s="1" t="n">
        <f aca="false">23+(26+((21.448-G297*(46.815+G297*(0.00059-G297*0.001813))))/60)/60</f>
        <v>23.4358048322894</v>
      </c>
      <c r="R297" s="1" t="n">
        <f aca="false">Q297+0.00256*COS(RADIANS(125.04-1934.136*G297))</f>
        <v>23.4379400487026</v>
      </c>
      <c r="S297" s="1" t="n">
        <f aca="false">DEGREES(ATAN2(COS(RADIANS(P297)),COS(RADIANS(R297))*SIN(RADIANS(P297))))</f>
        <v>-152.036777386745</v>
      </c>
      <c r="T297" s="1" t="n">
        <f aca="false">DEGREES(ASIN(SIN(RADIANS(R297))*SIN(RADIANS(P297))))</f>
        <v>-11.4906267051092</v>
      </c>
      <c r="U297" s="1" t="n">
        <f aca="false">TAN(RADIANS(R297/2))*TAN(RADIANS(R297/2))</f>
        <v>0.0430294272073061</v>
      </c>
      <c r="V297" s="1" t="n">
        <f aca="false">4*DEGREES(U297*SIN(2*RADIANS(I297))-2*K297*SIN(RADIANS(J297))+4*K297*U297*SIN(RADIANS(J297))*COS(2*RADIANS(I297))-0.5*U297*U297*SIN(4*RADIANS(I297))-1.25*K297*K297*SIN(2*RADIANS(J297)))</f>
        <v>15.708329544754</v>
      </c>
      <c r="W297" s="1" t="n">
        <f aca="false">DEGREES(ACOS(COS(RADIANS(90.833))/(COS(RADIANS($B$2))*COS(RADIANS(T297)))-TAN(RADIANS($B$2))*TAN(RADIANS(T297))))</f>
        <v>76.5137871654718</v>
      </c>
      <c r="X297" s="6" t="n">
        <f aca="false">(720-4*$B$3-V297+$B$4*60)/1440</f>
        <v>0.534321382260588</v>
      </c>
      <c r="Y297" s="6" t="n">
        <f aca="false">(X297*1440-W297*4)/1440</f>
        <v>0.321783084578721</v>
      </c>
      <c r="Z297" s="6" t="n">
        <f aca="false">(X297*1440+W297*4)/1440</f>
        <v>0.746859679942454</v>
      </c>
      <c r="AA297" s="1" t="n">
        <f aca="false">8*W297</f>
        <v>612.110297323775</v>
      </c>
      <c r="AB297" s="1" t="n">
        <f aca="false">MOD(E297*1440+V297+4*$B$3-60*$B$4,1440)</f>
        <v>670.577209544754</v>
      </c>
      <c r="AC297" s="1" t="n">
        <f aca="false">IF(AB297/4&lt;0,AB297/4+180,AB297/4-180)</f>
        <v>-12.3556976138115</v>
      </c>
      <c r="AD297" s="1" t="n">
        <f aca="false">DEGREES(ACOS(SIN(RADIANS($B$2))*SIN(RADIANS(T297))+COS(RADIANS($B$2))*COS(RADIANS(T297))*COS(RADIANS(AC297))))</f>
        <v>64.0620660491707</v>
      </c>
      <c r="AE297" s="1" t="n">
        <f aca="false">90-AD297</f>
        <v>25.9379339508293</v>
      </c>
      <c r="AF297" s="1" t="n">
        <f aca="false">IF(AE297&gt;85,0,IF(AE297&gt;5,58.1/TAN(RADIANS(AE297))-0.07/POWER(TAN(RADIANS(AE297)),3)+0.000086/POWER(TAN(RADIANS(AE297)),5),IF(AE297&gt;-0.575,1735+AE297*(-518.2+AE297*(103.4+AE297*(-12.79+AE297*0.711))),-20.772/TAN(RADIANS(AE297)))))/3600</f>
        <v>0.0330127007641421</v>
      </c>
      <c r="AG297" s="1" t="n">
        <f aca="false">AE297+AF297</f>
        <v>25.9709466515934</v>
      </c>
      <c r="AH297" s="1" t="n">
        <f aca="false">IF(AC297&gt;0,MOD(DEGREES(ACOS(((SIN(RADIANS($B$2))*COS(RADIANS(AD297)))-SIN(RADIANS(T297)))/(COS(RADIANS($B$2))*SIN(RADIANS(AD297)))))+180,360),MOD(540-DEGREES(ACOS(((SIN(RADIANS($B$2))*COS(RADIANS(AD297)))-SIN(RADIANS(T297)))/(COS(RADIANS($B$2))*SIN(RADIANS(AD297))))),360))</f>
        <v>166.515639778555</v>
      </c>
    </row>
    <row r="298" customFormat="false" ht="15" hidden="false" customHeight="false" outlineLevel="0" collapsed="false">
      <c r="D298" s="5" t="n">
        <f aca="false">D297+1</f>
        <v>46319</v>
      </c>
      <c r="E298" s="6" t="n">
        <f aca="false">$B$5</f>
        <v>0.5</v>
      </c>
      <c r="F298" s="7" t="n">
        <f aca="false">D298+2415018.5+E298-$B$4/24</f>
        <v>2461337.95833333</v>
      </c>
      <c r="G298" s="8" t="n">
        <f aca="false">(F298-2451545)/36525</f>
        <v>0.26811658681269</v>
      </c>
      <c r="I298" s="1" t="n">
        <f aca="false">MOD(280.46646+G298*(36000.76983+G298*0.0003032),360)</f>
        <v>212.870011244841</v>
      </c>
      <c r="J298" s="1" t="n">
        <f aca="false">357.52911+G298*(35999.05029-0.0001537*G298)</f>
        <v>10009.4715912042</v>
      </c>
      <c r="K298" s="1" t="n">
        <f aca="false">0.016708634-G298*(0.000042037+0.0000001267*G298)</f>
        <v>0.0166973540750201</v>
      </c>
      <c r="L298" s="1" t="n">
        <f aca="false">SIN(RADIANS(J298))*(1.914602-G298*(0.004817+0.000014*G298))+SIN(RADIANS(2*J298))*(0.019993-0.000101*G298)+SIN(RADIANS(3*J298))*0.000289</f>
        <v>-1.81627954755153</v>
      </c>
      <c r="M298" s="1" t="n">
        <f aca="false">I298+L298</f>
        <v>211.053731697289</v>
      </c>
      <c r="N298" s="1" t="n">
        <f aca="false">J298+L298</f>
        <v>10007.6553116567</v>
      </c>
      <c r="O298" s="1" t="n">
        <f aca="false">(1.000001018*(1-K298*K298))/(1+K298*COS(RADIANS(N298)))</f>
        <v>0.994684992641055</v>
      </c>
      <c r="P298" s="1" t="n">
        <f aca="false">M298-0.00569-0.00478*SIN(RADIANS(125.04-1934.136*G298))</f>
        <v>211.050682316958</v>
      </c>
      <c r="Q298" s="1" t="n">
        <f aca="false">23+(26+((21.448-G298*(46.815+G298*(0.00059-G298*0.001813))))/60)/60</f>
        <v>23.4358044762553</v>
      </c>
      <c r="R298" s="1" t="n">
        <f aca="false">Q298+0.00256*COS(RADIANS(125.04-1934.136*G298))</f>
        <v>23.4379383865305</v>
      </c>
      <c r="S298" s="1" t="n">
        <f aca="false">DEGREES(ATAN2(COS(RADIANS(P298)),COS(RADIANS(R298))*SIN(RADIANS(P298))))</f>
        <v>-151.084192984664</v>
      </c>
      <c r="T298" s="1" t="n">
        <f aca="false">DEGREES(ASIN(SIN(RADIANS(R298))*SIN(RADIANS(P298))))</f>
        <v>-11.8389083695925</v>
      </c>
      <c r="U298" s="1" t="n">
        <f aca="false">TAN(RADIANS(R298/2))*TAN(RADIANS(R298/2))</f>
        <v>0.0430294209305869</v>
      </c>
      <c r="V298" s="1" t="n">
        <f aca="false">4*DEGREES(U298*SIN(2*RADIANS(I298))-2*K298*SIN(RADIANS(J298))+4*K298*U298*SIN(RADIANS(J298))*COS(2*RADIANS(I298))-0.5*U298*U298*SIN(4*RADIANS(I298))-1.25*K298*K298*SIN(2*RADIANS(J298)))</f>
        <v>15.8426187754541</v>
      </c>
      <c r="W298" s="1" t="n">
        <f aca="false">DEGREES(ACOS(COS(RADIANS(90.833))/(COS(RADIANS($B$2))*COS(RADIANS(T298)))-TAN(RADIANS($B$2))*TAN(RADIANS(T298))))</f>
        <v>76.0427409822109</v>
      </c>
      <c r="X298" s="6" t="n">
        <f aca="false">(720-4*$B$3-V298+$B$4*60)/1440</f>
        <v>0.534228125850379</v>
      </c>
      <c r="Y298" s="6" t="n">
        <f aca="false">(X298*1440-W298*4)/1440</f>
        <v>0.322998289788682</v>
      </c>
      <c r="Z298" s="6" t="n">
        <f aca="false">(X298*1440+W298*4)/1440</f>
        <v>0.745457961912076</v>
      </c>
      <c r="AA298" s="1" t="n">
        <f aca="false">8*W298</f>
        <v>608.341927857688</v>
      </c>
      <c r="AB298" s="1" t="n">
        <f aca="false">MOD(E298*1440+V298+4*$B$3-60*$B$4,1440)</f>
        <v>670.711498775454</v>
      </c>
      <c r="AC298" s="1" t="n">
        <f aca="false">IF(AB298/4&lt;0,AB298/4+180,AB298/4-180)</f>
        <v>-12.3221253061365</v>
      </c>
      <c r="AD298" s="1" t="n">
        <f aca="false">DEGREES(ACOS(SIN(RADIANS($B$2))*SIN(RADIANS(T298))+COS(RADIANS($B$2))*COS(RADIANS(T298))*COS(RADIANS(AC298))))</f>
        <v>64.4017172615884</v>
      </c>
      <c r="AE298" s="1" t="n">
        <f aca="false">90-AD298</f>
        <v>25.5982827384116</v>
      </c>
      <c r="AF298" s="1" t="n">
        <f aca="false">IF(AE298&gt;85,0,IF(AE298&gt;5,58.1/TAN(RADIANS(AE298))-0.07/POWER(TAN(RADIANS(AE298)),3)+0.000086/POWER(TAN(RADIANS(AE298)),5),IF(AE298&gt;-0.575,1735+AE298*(-518.2+AE298*(103.4+AE298*(-12.79+AE298*0.711))),-20.772/TAN(RADIANS(AE298)))))/3600</f>
        <v>0.0335111640496303</v>
      </c>
      <c r="AG298" s="1" t="n">
        <f aca="false">AE298+AF298</f>
        <v>25.6317939024613</v>
      </c>
      <c r="AH298" s="1" t="n">
        <f aca="false">IF(AC298&gt;0,MOD(DEGREES(ACOS(((SIN(RADIANS($B$2))*COS(RADIANS(AD298)))-SIN(RADIANS(T298)))/(COS(RADIANS($B$2))*SIN(RADIANS(AD298)))))+180,360),MOD(540-DEGREES(ACOS(((SIN(RADIANS($B$2))*COS(RADIANS(AD298)))-SIN(RADIANS(T298)))/(COS(RADIANS($B$2))*SIN(RADIANS(AD298))))),360))</f>
        <v>166.608664991094</v>
      </c>
    </row>
    <row r="299" customFormat="false" ht="15" hidden="false" customHeight="false" outlineLevel="0" collapsed="false">
      <c r="D299" s="5" t="n">
        <f aca="false">D298+1</f>
        <v>46320</v>
      </c>
      <c r="E299" s="6" t="n">
        <f aca="false">$B$5</f>
        <v>0.5</v>
      </c>
      <c r="F299" s="7" t="n">
        <f aca="false">D299+2415018.5+E299-$B$4/24</f>
        <v>2461338.95833333</v>
      </c>
      <c r="G299" s="8" t="n">
        <f aca="false">(F299-2451545)/36525</f>
        <v>0.268143965320561</v>
      </c>
      <c r="I299" s="1" t="n">
        <f aca="false">MOD(280.46646+G299*(36000.76983+G299*0.0003032),360)</f>
        <v>213.855658609456</v>
      </c>
      <c r="J299" s="1" t="n">
        <f aca="false">357.52911+G299*(35999.05029-0.0001537*G299)</f>
        <v>10010.4571914837</v>
      </c>
      <c r="K299" s="1" t="n">
        <f aca="false">0.016708634-G299*(0.000042037+0.0000001267*G299)</f>
        <v>0.0166973529222495</v>
      </c>
      <c r="L299" s="1" t="n">
        <f aca="false">SIN(RADIANS(J299))*(1.914602-G299*(0.004817+0.000014*G299))+SIN(RADIANS(2*J299))*(0.019993-0.000101*G299)+SIN(RADIANS(3*J299))*0.000289</f>
        <v>-1.80558160412891</v>
      </c>
      <c r="M299" s="1" t="n">
        <f aca="false">I299+L299</f>
        <v>212.050077005328</v>
      </c>
      <c r="N299" s="1" t="n">
        <f aca="false">J299+L299</f>
        <v>10008.6516098795</v>
      </c>
      <c r="O299" s="1" t="n">
        <f aca="false">(1.000001018*(1-K299*K299))/(1+K299*COS(RADIANS(N299)))</f>
        <v>0.994412027298604</v>
      </c>
      <c r="P299" s="1" t="n">
        <f aca="false">M299-0.00569-0.00478*SIN(RADIANS(125.04-1934.136*G299))</f>
        <v>212.04703130633</v>
      </c>
      <c r="Q299" s="1" t="n">
        <f aca="false">23+(26+((21.448-G299*(46.815+G299*(0.00059-G299*0.001813))))/60)/60</f>
        <v>23.4358041202212</v>
      </c>
      <c r="R299" s="1" t="n">
        <f aca="false">Q299+0.00256*COS(RADIANS(125.04-1934.136*G299))</f>
        <v>23.4379367225355</v>
      </c>
      <c r="S299" s="1" t="n">
        <f aca="false">DEGREES(ATAN2(COS(RADIANS(P299)),COS(RADIANS(R299))*SIN(RADIANS(P299))))</f>
        <v>-150.128662677136</v>
      </c>
      <c r="T299" s="1" t="n">
        <f aca="false">DEGREES(ASIN(SIN(RADIANS(R299))*SIN(RADIANS(P299))))</f>
        <v>-12.1841909518901</v>
      </c>
      <c r="U299" s="1" t="n">
        <f aca="false">TAN(RADIANS(R299/2))*TAN(RADIANS(R299/2))</f>
        <v>0.0430294146469851</v>
      </c>
      <c r="V299" s="1" t="n">
        <f aca="false">4*DEGREES(U299*SIN(2*RADIANS(I299))-2*K299*SIN(RADIANS(J299))+4*K299*U299*SIN(RADIANS(J299))*COS(2*RADIANS(I299))-0.5*U299*U299*SIN(4*RADIANS(I299))-1.25*K299*K299*SIN(2*RADIANS(J299)))</f>
        <v>15.9649646262528</v>
      </c>
      <c r="W299" s="1" t="n">
        <f aca="false">DEGREES(ACOS(COS(RADIANS(90.833))/(COS(RADIANS($B$2))*COS(RADIANS(T299)))-TAN(RADIANS($B$2))*TAN(RADIANS(T299))))</f>
        <v>75.5736607812444</v>
      </c>
      <c r="X299" s="6" t="n">
        <f aca="false">(720-4*$B$3-V299+$B$4*60)/1440</f>
        <v>0.534143163453991</v>
      </c>
      <c r="Y299" s="6" t="n">
        <f aca="false">(X299*1440-W299*4)/1440</f>
        <v>0.324216327950535</v>
      </c>
      <c r="Z299" s="6" t="n">
        <f aca="false">(X299*1440+W299*4)/1440</f>
        <v>0.744069998957448</v>
      </c>
      <c r="AA299" s="1" t="n">
        <f aca="false">8*W299</f>
        <v>604.589286249955</v>
      </c>
      <c r="AB299" s="1" t="n">
        <f aca="false">MOD(E299*1440+V299+4*$B$3-60*$B$4,1440)</f>
        <v>670.833844626253</v>
      </c>
      <c r="AC299" s="1" t="n">
        <f aca="false">IF(AB299/4&lt;0,AB299/4+180,AB299/4-180)</f>
        <v>-12.2915388434368</v>
      </c>
      <c r="AD299" s="1" t="n">
        <f aca="false">DEGREES(ACOS(SIN(RADIANS($B$2))*SIN(RADIANS(T299))+COS(RADIANS($B$2))*COS(RADIANS(T299))*COS(RADIANS(AC299))))</f>
        <v>64.7389021881854</v>
      </c>
      <c r="AE299" s="1" t="n">
        <f aca="false">90-AD299</f>
        <v>25.2610978118146</v>
      </c>
      <c r="AF299" s="1" t="n">
        <f aca="false">IF(AE299&gt;85,0,IF(AE299&gt;5,58.1/TAN(RADIANS(AE299))-0.07/POWER(TAN(RADIANS(AE299)),3)+0.000086/POWER(TAN(RADIANS(AE299)),5),IF(AE299&gt;-0.575,1735+AE299*(-518.2+AE299*(103.4+AE299*(-12.79+AE299*0.711))),-20.772/TAN(RADIANS(AE299)))))/3600</f>
        <v>0.0340181197497456</v>
      </c>
      <c r="AG299" s="1" t="n">
        <f aca="false">AE299+AF299</f>
        <v>25.2951159315643</v>
      </c>
      <c r="AH299" s="1" t="n">
        <f aca="false">IF(AC299&gt;0,MOD(DEGREES(ACOS(((SIN(RADIANS($B$2))*COS(RADIANS(AD299)))-SIN(RADIANS(T299)))/(COS(RADIANS($B$2))*SIN(RADIANS(AD299)))))+180,360),MOD(540-DEGREES(ACOS(((SIN(RADIANS($B$2))*COS(RADIANS(AD299)))-SIN(RADIANS(T299)))/(COS(RADIANS($B$2))*SIN(RADIANS(AD299))))),360))</f>
        <v>166.697395672912</v>
      </c>
    </row>
    <row r="300" customFormat="false" ht="15" hidden="false" customHeight="false" outlineLevel="0" collapsed="false">
      <c r="D300" s="5" t="n">
        <f aca="false">D299+1</f>
        <v>46321</v>
      </c>
      <c r="E300" s="6" t="n">
        <f aca="false">$B$5</f>
        <v>0.5</v>
      </c>
      <c r="F300" s="7" t="n">
        <f aca="false">D300+2415018.5+E300-$B$4/24</f>
        <v>2461339.95833333</v>
      </c>
      <c r="G300" s="8" t="n">
        <f aca="false">(F300-2451545)/36525</f>
        <v>0.268171343828432</v>
      </c>
      <c r="I300" s="1" t="n">
        <f aca="false">MOD(280.46646+G300*(36000.76983+G300*0.0003032),360)</f>
        <v>214.841305974072</v>
      </c>
      <c r="J300" s="1" t="n">
        <f aca="false">357.52911+G300*(35999.05029-0.0001537*G300)</f>
        <v>10011.4427917631</v>
      </c>
      <c r="K300" s="1" t="n">
        <f aca="false">0.016708634-G300*(0.000042037+0.0000001267*G300)</f>
        <v>0.0166973517694788</v>
      </c>
      <c r="L300" s="1" t="n">
        <f aca="false">SIN(RADIANS(J300))*(1.914602-G300*(0.004817+0.000014*G300))+SIN(RADIANS(2*J300))*(0.019993-0.000101*G300)+SIN(RADIANS(3*J300))*0.000289</f>
        <v>-1.79433811071037</v>
      </c>
      <c r="M300" s="1" t="n">
        <f aca="false">I300+L300</f>
        <v>213.046967863362</v>
      </c>
      <c r="N300" s="1" t="n">
        <f aca="false">J300+L300</f>
        <v>10009.6484536524</v>
      </c>
      <c r="O300" s="1" t="n">
        <f aca="false">(1.000001018*(1-K300*K300))/(1+K300*COS(RADIANS(N300)))</f>
        <v>0.994140659928124</v>
      </c>
      <c r="P300" s="1" t="n">
        <f aca="false">M300-0.00569-0.00478*SIN(RADIANS(125.04-1934.136*G300))</f>
        <v>213.043925843439</v>
      </c>
      <c r="Q300" s="1" t="n">
        <f aca="false">23+(26+((21.448-G300*(46.815+G300*(0.00059-G300*0.001813))))/60)/60</f>
        <v>23.4358037641871</v>
      </c>
      <c r="R300" s="1" t="n">
        <f aca="false">Q300+0.00256*COS(RADIANS(125.04-1934.136*G300))</f>
        <v>23.437935056719</v>
      </c>
      <c r="S300" s="1" t="n">
        <f aca="false">DEGREES(ATAN2(COS(RADIANS(P300)),COS(RADIANS(R300))*SIN(RADIANS(P300))))</f>
        <v>-149.170129190607</v>
      </c>
      <c r="T300" s="1" t="n">
        <f aca="false">DEGREES(ASIN(SIN(RADIANS(R300))*SIN(RADIANS(P300))))</f>
        <v>-12.5263638374661</v>
      </c>
      <c r="U300" s="1" t="n">
        <f aca="false">TAN(RADIANS(R300/2))*TAN(RADIANS(R300/2))</f>
        <v>0.043029408356505</v>
      </c>
      <c r="V300" s="1" t="n">
        <f aca="false">4*DEGREES(U300*SIN(2*RADIANS(I300))-2*K300*SIN(RADIANS(J300))+4*K300*U300*SIN(RADIANS(J300))*COS(2*RADIANS(I300))-0.5*U300*U300*SIN(4*RADIANS(I300))-1.25*K300*K300*SIN(2*RADIANS(J300)))</f>
        <v>16.0751253206851</v>
      </c>
      <c r="W300" s="1" t="n">
        <f aca="false">DEGREES(ACOS(COS(RADIANS(90.833))/(COS(RADIANS($B$2))*COS(RADIANS(T300)))-TAN(RADIANS($B$2))*TAN(RADIANS(T300))))</f>
        <v>75.1066700628352</v>
      </c>
      <c r="X300" s="6" t="n">
        <f aca="false">(720-4*$B$3-V300+$B$4*60)/1440</f>
        <v>0.534066662971747</v>
      </c>
      <c r="Y300" s="6" t="n">
        <f aca="false">(X300*1440-W300*4)/1440</f>
        <v>0.325437023908315</v>
      </c>
      <c r="Z300" s="6" t="n">
        <f aca="false">(X300*1440+W300*4)/1440</f>
        <v>0.742696302035178</v>
      </c>
      <c r="AA300" s="1" t="n">
        <f aca="false">8*W300</f>
        <v>600.853360502682</v>
      </c>
      <c r="AB300" s="1" t="n">
        <f aca="false">MOD(E300*1440+V300+4*$B$3-60*$B$4,1440)</f>
        <v>670.944005320685</v>
      </c>
      <c r="AC300" s="1" t="n">
        <f aca="false">IF(AB300/4&lt;0,AB300/4+180,AB300/4-180)</f>
        <v>-12.2639986698287</v>
      </c>
      <c r="AD300" s="1" t="n">
        <f aca="false">DEGREES(ACOS(SIN(RADIANS($B$2))*SIN(RADIANS(T300))+COS(RADIANS($B$2))*COS(RADIANS(T300))*COS(RADIANS(AC300))))</f>
        <v>65.0735097063944</v>
      </c>
      <c r="AE300" s="1" t="n">
        <f aca="false">90-AD300</f>
        <v>24.9264902936056</v>
      </c>
      <c r="AF300" s="1" t="n">
        <f aca="false">IF(AE300&gt;85,0,IF(AE300&gt;5,58.1/TAN(RADIANS(AE300))-0.07/POWER(TAN(RADIANS(AE300)),3)+0.000086/POWER(TAN(RADIANS(AE300)),5),IF(AE300&gt;-0.575,1735+AE300*(-518.2+AE300*(103.4+AE300*(-12.79+AE300*0.711))),-20.772/TAN(RADIANS(AE300)))))/3600</f>
        <v>0.0345336038843916</v>
      </c>
      <c r="AG300" s="1" t="n">
        <f aca="false">AE300+AF300</f>
        <v>24.96102389749</v>
      </c>
      <c r="AH300" s="1" t="n">
        <f aca="false">IF(AC300&gt;0,MOD(DEGREES(ACOS(((SIN(RADIANS($B$2))*COS(RADIANS(AD300)))-SIN(RADIANS(T300)))/(COS(RADIANS($B$2))*SIN(RADIANS(AD300)))))+180,360),MOD(540-DEGREES(ACOS(((SIN(RADIANS($B$2))*COS(RADIANS(AD300)))-SIN(RADIANS(T300)))/(COS(RADIANS($B$2))*SIN(RADIANS(AD300))))),360))</f>
        <v>166.781808056314</v>
      </c>
    </row>
    <row r="301" customFormat="false" ht="15" hidden="false" customHeight="false" outlineLevel="0" collapsed="false">
      <c r="D301" s="5" t="n">
        <f aca="false">D300+1</f>
        <v>46322</v>
      </c>
      <c r="E301" s="6" t="n">
        <f aca="false">$B$5</f>
        <v>0.5</v>
      </c>
      <c r="F301" s="7" t="n">
        <f aca="false">D301+2415018.5+E301-$B$4/24</f>
        <v>2461340.95833333</v>
      </c>
      <c r="G301" s="8" t="n">
        <f aca="false">(F301-2451545)/36525</f>
        <v>0.268198722336304</v>
      </c>
      <c r="I301" s="1" t="n">
        <f aca="false">MOD(280.46646+G301*(36000.76983+G301*0.0003032),360)</f>
        <v>215.82695333869</v>
      </c>
      <c r="J301" s="1" t="n">
        <f aca="false">357.52911+G301*(35999.05029-0.0001537*G301)</f>
        <v>10012.4283920426</v>
      </c>
      <c r="K301" s="1" t="n">
        <f aca="false">0.016708634-G301*(0.000042037+0.0000001267*G301)</f>
        <v>0.0166973506167079</v>
      </c>
      <c r="L301" s="1" t="n">
        <f aca="false">SIN(RADIANS(J301))*(1.914602-G301*(0.004817+0.000014*G301))+SIN(RADIANS(2*J301))*(0.019993-0.000101*G301)+SIN(RADIANS(3*J301))*0.000289</f>
        <v>-1.78255190913566</v>
      </c>
      <c r="M301" s="1" t="n">
        <f aca="false">I301+L301</f>
        <v>214.044401429554</v>
      </c>
      <c r="N301" s="1" t="n">
        <f aca="false">J301+L301</f>
        <v>10010.6458401335</v>
      </c>
      <c r="O301" s="1" t="n">
        <f aca="false">(1.000001018*(1-K301*K301))/(1+K301*COS(RADIANS(N301)))</f>
        <v>0.993870973564275</v>
      </c>
      <c r="P301" s="1" t="n">
        <f aca="false">M301-0.00569-0.00478*SIN(RADIANS(125.04-1934.136*G301))</f>
        <v>214.041363086444</v>
      </c>
      <c r="Q301" s="1" t="n">
        <f aca="false">23+(26+((21.448-G301*(46.815+G301*(0.00059-G301*0.001813))))/60)/60</f>
        <v>23.435803408153</v>
      </c>
      <c r="R301" s="1" t="n">
        <f aca="false">Q301+0.00256*COS(RADIANS(125.04-1934.136*G301))</f>
        <v>23.437933389082</v>
      </c>
      <c r="S301" s="1" t="n">
        <f aca="false">DEGREES(ATAN2(COS(RADIANS(P301)),COS(RADIANS(R301))*SIN(RADIANS(P301))))</f>
        <v>-148.208537514266</v>
      </c>
      <c r="T301" s="1" t="n">
        <f aca="false">DEGREES(ASIN(SIN(RADIANS(R301))*SIN(RADIANS(P301))))</f>
        <v>-12.8653160286355</v>
      </c>
      <c r="U301" s="1" t="n">
        <f aca="false">TAN(RADIANS(R301/2))*TAN(RADIANS(R301/2))</f>
        <v>0.0430294020591508</v>
      </c>
      <c r="V301" s="1" t="n">
        <f aca="false">4*DEGREES(U301*SIN(2*RADIANS(I301))-2*K301*SIN(RADIANS(J301))+4*K301*U301*SIN(RADIANS(J301))*COS(2*RADIANS(I301))-0.5*U301*U301*SIN(4*RADIANS(I301))-1.25*K301*K301*SIN(2*RADIANS(J301)))</f>
        <v>16.1728691369459</v>
      </c>
      <c r="W301" s="1" t="n">
        <f aca="false">DEGREES(ACOS(COS(RADIANS(90.833))/(COS(RADIANS($B$2))*COS(RADIANS(T301)))-TAN(RADIANS($B$2))*TAN(RADIANS(T301))))</f>
        <v>74.6418976754225</v>
      </c>
      <c r="X301" s="6" t="n">
        <f aca="false">(720-4*$B$3-V301+$B$4*60)/1440</f>
        <v>0.533998785321565</v>
      </c>
      <c r="Y301" s="6" t="n">
        <f aca="false">(X301*1440-W301*4)/1440</f>
        <v>0.326660180667614</v>
      </c>
      <c r="Z301" s="6" t="n">
        <f aca="false">(X301*1440+W301*4)/1440</f>
        <v>0.741337389975517</v>
      </c>
      <c r="AA301" s="1" t="n">
        <f aca="false">8*W301</f>
        <v>597.13518140338</v>
      </c>
      <c r="AB301" s="1" t="n">
        <f aca="false">MOD(E301*1440+V301+4*$B$3-60*$B$4,1440)</f>
        <v>671.041749136946</v>
      </c>
      <c r="AC301" s="1" t="n">
        <f aca="false">IF(AB301/4&lt;0,AB301/4+180,AB301/4-180)</f>
        <v>-12.2395627157635</v>
      </c>
      <c r="AD301" s="1" t="n">
        <f aca="false">DEGREES(ACOS(SIN(RADIANS($B$2))*SIN(RADIANS(T301))+COS(RADIANS($B$2))*COS(RADIANS(T301))*COS(RADIANS(AC301))))</f>
        <v>65.4054282598451</v>
      </c>
      <c r="AE301" s="1" t="n">
        <f aca="false">90-AD301</f>
        <v>24.5945717401549</v>
      </c>
      <c r="AF301" s="1" t="n">
        <f aca="false">IF(AE301&gt;85,0,IF(AE301&gt;5,58.1/TAN(RADIANS(AE301))-0.07/POWER(TAN(RADIANS(AE301)),3)+0.000086/POWER(TAN(RADIANS(AE301)),5),IF(AE301&gt;-0.575,1735+AE301*(-518.2+AE301*(103.4+AE301*(-12.79+AE301*0.711))),-20.772/TAN(RADIANS(AE301)))))/3600</f>
        <v>0.0350576401227958</v>
      </c>
      <c r="AG301" s="1" t="n">
        <f aca="false">AE301+AF301</f>
        <v>24.6296293802777</v>
      </c>
      <c r="AH301" s="1" t="n">
        <f aca="false">IF(AC301&gt;0,MOD(DEGREES(ACOS(((SIN(RADIANS($B$2))*COS(RADIANS(AD301)))-SIN(RADIANS(T301)))/(COS(RADIANS($B$2))*SIN(RADIANS(AD301)))))+180,360),MOD(540-DEGREES(ACOS(((SIN(RADIANS($B$2))*COS(RADIANS(AD301)))-SIN(RADIANS(T301)))/(COS(RADIANS($B$2))*SIN(RADIANS(AD301))))),360))</f>
        <v>166.861880935148</v>
      </c>
    </row>
    <row r="302" customFormat="false" ht="15" hidden="false" customHeight="false" outlineLevel="0" collapsed="false">
      <c r="D302" s="5" t="n">
        <f aca="false">D301+1</f>
        <v>46323</v>
      </c>
      <c r="E302" s="6" t="n">
        <f aca="false">$B$5</f>
        <v>0.5</v>
      </c>
      <c r="F302" s="7" t="n">
        <f aca="false">D302+2415018.5+E302-$B$4/24</f>
        <v>2461341.95833333</v>
      </c>
      <c r="G302" s="8" t="n">
        <f aca="false">(F302-2451545)/36525</f>
        <v>0.268226100844175</v>
      </c>
      <c r="I302" s="1" t="n">
        <f aca="false">MOD(280.46646+G302*(36000.76983+G302*0.0003032),360)</f>
        <v>216.812600703304</v>
      </c>
      <c r="J302" s="1" t="n">
        <f aca="false">357.52911+G302*(35999.05029-0.0001537*G302)</f>
        <v>10013.4139923221</v>
      </c>
      <c r="K302" s="1" t="n">
        <f aca="false">0.016708634-G302*(0.000042037+0.0000001267*G302)</f>
        <v>0.0166973494639368</v>
      </c>
      <c r="L302" s="1" t="n">
        <f aca="false">SIN(RADIANS(J302))*(1.914602-G302*(0.004817+0.000014*G302))+SIN(RADIANS(2*J302))*(0.019993-0.000101*G302)+SIN(RADIANS(3*J302))*0.000289</f>
        <v>-1.77022601531691</v>
      </c>
      <c r="M302" s="1" t="n">
        <f aca="false">I302+L302</f>
        <v>215.042374687987</v>
      </c>
      <c r="N302" s="1" t="n">
        <f aca="false">J302+L302</f>
        <v>10011.6437663068</v>
      </c>
      <c r="O302" s="1" t="n">
        <f aca="false">(1.000001018*(1-K302*K302))/(1+K302*COS(RADIANS(N302)))</f>
        <v>0.993603050861471</v>
      </c>
      <c r="P302" s="1" t="n">
        <f aca="false">M302-0.00569-0.00478*SIN(RADIANS(125.04-1934.136*G302))</f>
        <v>215.039340019425</v>
      </c>
      <c r="Q302" s="1" t="n">
        <f aca="false">23+(26+((21.448-G302*(46.815+G302*(0.00059-G302*0.001813))))/60)/60</f>
        <v>23.4358030521188</v>
      </c>
      <c r="R302" s="1" t="n">
        <f aca="false">Q302+0.00256*COS(RADIANS(125.04-1934.136*G302))</f>
        <v>23.4379317196256</v>
      </c>
      <c r="S302" s="1" t="n">
        <f aca="false">DEGREES(ATAN2(COS(RADIANS(P302)),COS(RADIANS(R302))*SIN(RADIANS(P302))))</f>
        <v>-147.243835007152</v>
      </c>
      <c r="T302" s="1" t="n">
        <f aca="false">DEGREES(ASIN(SIN(RADIANS(R302))*SIN(RADIANS(P302))))</f>
        <v>-13.2009361762995</v>
      </c>
      <c r="U302" s="1" t="n">
        <f aca="false">TAN(RADIANS(R302/2))*TAN(RADIANS(R302/2))</f>
        <v>0.0430293957549267</v>
      </c>
      <c r="V302" s="1" t="n">
        <f aca="false">4*DEGREES(U302*SIN(2*RADIANS(I302))-2*K302*SIN(RADIANS(J302))+4*K302*U302*SIN(RADIANS(J302))*COS(2*RADIANS(I302))-0.5*U302*U302*SIN(4*RADIANS(I302))-1.25*K302*K302*SIN(2*RADIANS(J302)))</f>
        <v>16.2579749408485</v>
      </c>
      <c r="W302" s="1" t="n">
        <f aca="false">DEGREES(ACOS(COS(RADIANS(90.833))/(COS(RADIANS($B$2))*COS(RADIANS(T302)))-TAN(RADIANS($B$2))*TAN(RADIANS(T302))))</f>
        <v>74.1794779581157</v>
      </c>
      <c r="X302" s="6" t="n">
        <f aca="false">(720-4*$B$3-V302+$B$4*60)/1440</f>
        <v>0.533939684068855</v>
      </c>
      <c r="Y302" s="6" t="n">
        <f aca="false">(X302*1440-W302*4)/1440</f>
        <v>0.327885578629645</v>
      </c>
      <c r="Z302" s="6" t="n">
        <f aca="false">(X302*1440+W302*4)/1440</f>
        <v>0.739993789508066</v>
      </c>
      <c r="AA302" s="1" t="n">
        <f aca="false">8*W302</f>
        <v>593.435823664926</v>
      </c>
      <c r="AB302" s="1" t="n">
        <f aca="false">MOD(E302*1440+V302+4*$B$3-60*$B$4,1440)</f>
        <v>671.126854940849</v>
      </c>
      <c r="AC302" s="1" t="n">
        <f aca="false">IF(AB302/4&lt;0,AB302/4+180,AB302/4-180)</f>
        <v>-12.2182862647879</v>
      </c>
      <c r="AD302" s="1" t="n">
        <f aca="false">DEGREES(ACOS(SIN(RADIANS($B$2))*SIN(RADIANS(T302))+COS(RADIANS($B$2))*COS(RADIANS(T302))*COS(RADIANS(AC302))))</f>
        <v>65.7345459027731</v>
      </c>
      <c r="AE302" s="1" t="n">
        <f aca="false">90-AD302</f>
        <v>24.2654540972269</v>
      </c>
      <c r="AF302" s="1" t="n">
        <f aca="false">IF(AE302&gt;85,0,IF(AE302&gt;5,58.1/TAN(RADIANS(AE302))-0.07/POWER(TAN(RADIANS(AE302)),3)+0.000086/POWER(TAN(RADIANS(AE302)),5),IF(AE302&gt;-0.575,1735+AE302*(-518.2+AE302*(103.4+AE302*(-12.79+AE302*0.711))),-20.772/TAN(RADIANS(AE302)))))/3600</f>
        <v>0.0355902385468803</v>
      </c>
      <c r="AG302" s="1" t="n">
        <f aca="false">AE302+AF302</f>
        <v>24.3010443357738</v>
      </c>
      <c r="AH302" s="1" t="n">
        <f aca="false">IF(AC302&gt;0,MOD(DEGREES(ACOS(((SIN(RADIANS($B$2))*COS(RADIANS(AD302)))-SIN(RADIANS(T302)))/(COS(RADIANS($B$2))*SIN(RADIANS(AD302)))))+180,360),MOD(540-DEGREES(ACOS(((SIN(RADIANS($B$2))*COS(RADIANS(AD302)))-SIN(RADIANS(T302)))/(COS(RADIANS($B$2))*SIN(RADIANS(AD302))))),360))</f>
        <v>166.937595702883</v>
      </c>
    </row>
    <row r="303" customFormat="false" ht="15" hidden="false" customHeight="false" outlineLevel="0" collapsed="false">
      <c r="D303" s="5" t="n">
        <f aca="false">D302+1</f>
        <v>46324</v>
      </c>
      <c r="E303" s="6" t="n">
        <f aca="false">$B$5</f>
        <v>0.5</v>
      </c>
      <c r="F303" s="7" t="n">
        <f aca="false">D303+2415018.5+E303-$B$4/24</f>
        <v>2461342.95833333</v>
      </c>
      <c r="G303" s="8" t="n">
        <f aca="false">(F303-2451545)/36525</f>
        <v>0.268253479352046</v>
      </c>
      <c r="I303" s="1" t="n">
        <f aca="false">MOD(280.46646+G303*(36000.76983+G303*0.0003032),360)</f>
        <v>217.798248067924</v>
      </c>
      <c r="J303" s="1" t="n">
        <f aca="false">357.52911+G303*(35999.05029-0.0001537*G303)</f>
        <v>10014.3995926015</v>
      </c>
      <c r="K303" s="1" t="n">
        <f aca="false">0.016708634-G303*(0.000042037+0.0000001267*G303)</f>
        <v>0.0166973483111655</v>
      </c>
      <c r="L303" s="1" t="n">
        <f aca="false">SIN(RADIANS(J303))*(1.914602-G303*(0.004817+0.000014*G303))+SIN(RADIANS(2*J303))*(0.019993-0.000101*G303)+SIN(RADIANS(3*J303))*0.000289</f>
        <v>-1.75736361895171</v>
      </c>
      <c r="M303" s="1" t="n">
        <f aca="false">I303+L303</f>
        <v>216.040884448972</v>
      </c>
      <c r="N303" s="1" t="n">
        <f aca="false">J303+L303</f>
        <v>10012.6422289826</v>
      </c>
      <c r="O303" s="1" t="n">
        <f aca="false">(1.000001018*(1-K303*K303))/(1+K303*COS(RADIANS(N303)))</f>
        <v>0.993336974066185</v>
      </c>
      <c r="P303" s="1" t="n">
        <f aca="false">M303-0.00569-0.00478*SIN(RADIANS(125.04-1934.136*G303))</f>
        <v>216.037853452689</v>
      </c>
      <c r="Q303" s="1" t="n">
        <f aca="false">23+(26+((21.448-G303*(46.815+G303*(0.00059-G303*0.001813))))/60)/60</f>
        <v>23.4358026960847</v>
      </c>
      <c r="R303" s="1" t="n">
        <f aca="false">Q303+0.00256*COS(RADIANS(125.04-1934.136*G303))</f>
        <v>23.4379300483509</v>
      </c>
      <c r="S303" s="1" t="n">
        <f aca="false">DEGREES(ATAN2(COS(RADIANS(P303)),COS(RADIANS(R303))*SIN(RADIANS(P303))))</f>
        <v>-146.275971506724</v>
      </c>
      <c r="T303" s="1" t="n">
        <f aca="false">DEGREES(ASIN(SIN(RADIANS(R303))*SIN(RADIANS(P303))))</f>
        <v>-13.5331126146376</v>
      </c>
      <c r="U303" s="1" t="n">
        <f aca="false">TAN(RADIANS(R303/2))*TAN(RADIANS(R303/2))</f>
        <v>0.043029389443837</v>
      </c>
      <c r="V303" s="1" t="n">
        <f aca="false">4*DEGREES(U303*SIN(2*RADIANS(I303))-2*K303*SIN(RADIANS(J303))+4*K303*U303*SIN(RADIANS(J303))*COS(2*RADIANS(I303))-0.5*U303*U303*SIN(4*RADIANS(I303))-1.25*K303*K303*SIN(2*RADIANS(J303)))</f>
        <v>16.3302327177086</v>
      </c>
      <c r="W303" s="1" t="n">
        <f aca="false">DEGREES(ACOS(COS(RADIANS(90.833))/(COS(RADIANS($B$2))*COS(RADIANS(T303)))-TAN(RADIANS($B$2))*TAN(RADIANS(T303))))</f>
        <v>73.7195508762942</v>
      </c>
      <c r="X303" s="6" t="n">
        <f aca="false">(720-4*$B$3-V303+$B$4*60)/1440</f>
        <v>0.533889505057147</v>
      </c>
      <c r="Y303" s="6" t="n">
        <f aca="false">(X303*1440-W303*4)/1440</f>
        <v>0.329112974845219</v>
      </c>
      <c r="Z303" s="6" t="n">
        <f aca="false">(X303*1440+W303*4)/1440</f>
        <v>0.738666035269075</v>
      </c>
      <c r="AA303" s="1" t="n">
        <f aca="false">8*W303</f>
        <v>589.756407010353</v>
      </c>
      <c r="AB303" s="1" t="n">
        <f aca="false">MOD(E303*1440+V303+4*$B$3-60*$B$4,1440)</f>
        <v>671.199112717709</v>
      </c>
      <c r="AC303" s="1" t="n">
        <f aca="false">IF(AB303/4&lt;0,AB303/4+180,AB303/4-180)</f>
        <v>-12.2002218205729</v>
      </c>
      <c r="AD303" s="1" t="n">
        <f aca="false">DEGREES(ACOS(SIN(RADIANS($B$2))*SIN(RADIANS(T303))+COS(RADIANS($B$2))*COS(RADIANS(T303))*COS(RADIANS(AC303))))</f>
        <v>66.0607503464534</v>
      </c>
      <c r="AE303" s="1" t="n">
        <f aca="false">90-AD303</f>
        <v>23.9392496535466</v>
      </c>
      <c r="AF303" s="1" t="n">
        <f aca="false">IF(AE303&gt;85,0,IF(AE303&gt;5,58.1/TAN(RADIANS(AE303))-0.07/POWER(TAN(RADIANS(AE303)),3)+0.000086/POWER(TAN(RADIANS(AE303)),5),IF(AE303&gt;-0.575,1735+AE303*(-518.2+AE303*(103.4+AE303*(-12.79+AE303*0.711))),-20.772/TAN(RADIANS(AE303)))))/3600</f>
        <v>0.036131394341294</v>
      </c>
      <c r="AG303" s="1" t="n">
        <f aca="false">AE303+AF303</f>
        <v>23.9753810478879</v>
      </c>
      <c r="AH303" s="1" t="n">
        <f aca="false">IF(AC303&gt;0,MOD(DEGREES(ACOS(((SIN(RADIANS($B$2))*COS(RADIANS(AD303)))-SIN(RADIANS(T303)))/(COS(RADIANS($B$2))*SIN(RADIANS(AD303)))))+180,360),MOD(540-DEGREES(ACOS(((SIN(RADIANS($B$2))*COS(RADIANS(AD303)))-SIN(RADIANS(T303)))/(COS(RADIANS($B$2))*SIN(RADIANS(AD303))))),360))</f>
        <v>167.00893638893</v>
      </c>
    </row>
    <row r="304" customFormat="false" ht="15" hidden="false" customHeight="false" outlineLevel="0" collapsed="false">
      <c r="D304" s="5" t="n">
        <f aca="false">D303+1</f>
        <v>46325</v>
      </c>
      <c r="E304" s="6" t="n">
        <f aca="false">$B$5</f>
        <v>0.5</v>
      </c>
      <c r="F304" s="7" t="n">
        <f aca="false">D304+2415018.5+E304-$B$4/24</f>
        <v>2461343.95833333</v>
      </c>
      <c r="G304" s="8" t="n">
        <f aca="false">(F304-2451545)/36525</f>
        <v>0.268280857859918</v>
      </c>
      <c r="I304" s="1" t="n">
        <f aca="false">MOD(280.46646+G304*(36000.76983+G304*0.0003032),360)</f>
        <v>218.783895432542</v>
      </c>
      <c r="J304" s="1" t="n">
        <f aca="false">357.52911+G304*(35999.05029-0.0001537*G304)</f>
        <v>10015.385192881</v>
      </c>
      <c r="K304" s="1" t="n">
        <f aca="false">0.016708634-G304*(0.000042037+0.0000001267*G304)</f>
        <v>0.016697347158394</v>
      </c>
      <c r="L304" s="1" t="n">
        <f aca="false">SIN(RADIANS(J304))*(1.914602-G304*(0.004817+0.000014*G304))+SIN(RADIANS(2*J304))*(0.019993-0.000101*G304)+SIN(RADIANS(3*J304))*0.000289</f>
        <v>-1.74396808316982</v>
      </c>
      <c r="M304" s="1" t="n">
        <f aca="false">I304+L304</f>
        <v>217.039927349372</v>
      </c>
      <c r="N304" s="1" t="n">
        <f aca="false">J304+L304</f>
        <v>10013.6412247978</v>
      </c>
      <c r="O304" s="1" t="n">
        <f aca="false">(1.000001018*(1-K304*K304))/(1+K304*COS(RADIANS(N304)))</f>
        <v>0.993072824989255</v>
      </c>
      <c r="P304" s="1" t="n">
        <f aca="false">M304-0.00569-0.00478*SIN(RADIANS(125.04-1934.136*G304))</f>
        <v>217.036900023098</v>
      </c>
      <c r="Q304" s="1" t="n">
        <f aca="false">23+(26+((21.448-G304*(46.815+G304*(0.00059-G304*0.001813))))/60)/60</f>
        <v>23.4358023400506</v>
      </c>
      <c r="R304" s="1" t="n">
        <f aca="false">Q304+0.00256*COS(RADIANS(125.04-1934.136*G304))</f>
        <v>23.4379283752591</v>
      </c>
      <c r="S304" s="1" t="n">
        <f aca="false">DEGREES(ATAN2(COS(RADIANS(P304)),COS(RADIANS(R304))*SIN(RADIANS(P304))))</f>
        <v>-145.304899438747</v>
      </c>
      <c r="T304" s="1" t="n">
        <f aca="false">DEGREES(ASIN(SIN(RADIANS(R304))*SIN(RADIANS(P304))))</f>
        <v>-13.8617333988101</v>
      </c>
      <c r="U304" s="1" t="n">
        <f aca="false">TAN(RADIANS(R304/2))*TAN(RADIANS(R304/2))</f>
        <v>0.0430293831258858</v>
      </c>
      <c r="V304" s="1" t="n">
        <f aca="false">4*DEGREES(U304*SIN(2*RADIANS(I304))-2*K304*SIN(RADIANS(J304))+4*K304*U304*SIN(RADIANS(J304))*COS(2*RADIANS(I304))-0.5*U304*U304*SIN(4*RADIANS(I304))-1.25*K304*K304*SIN(2*RADIANS(J304)))</f>
        <v>16.3894441014292</v>
      </c>
      <c r="W304" s="1" t="n">
        <f aca="false">DEGREES(ACOS(COS(RADIANS(90.833))/(COS(RADIANS($B$2))*COS(RADIANS(T304)))-TAN(RADIANS($B$2))*TAN(RADIANS(T304))))</f>
        <v>73.2622621493164</v>
      </c>
      <c r="X304" s="6" t="n">
        <f aca="false">(720-4*$B$3-V304+$B$4*60)/1440</f>
        <v>0.533848386040674</v>
      </c>
      <c r="Y304" s="6" t="n">
        <f aca="false">(X304*1440-W304*4)/1440</f>
        <v>0.330342102292573</v>
      </c>
      <c r="Z304" s="6" t="n">
        <f aca="false">(X304*1440+W304*4)/1440</f>
        <v>0.737354669788775</v>
      </c>
      <c r="AA304" s="1" t="n">
        <f aca="false">8*W304</f>
        <v>586.098097194531</v>
      </c>
      <c r="AB304" s="1" t="n">
        <f aca="false">MOD(E304*1440+V304+4*$B$3-60*$B$4,1440)</f>
        <v>671.258324101429</v>
      </c>
      <c r="AC304" s="1" t="n">
        <f aca="false">IF(AB304/4&lt;0,AB304/4+180,AB304/4-180)</f>
        <v>-12.1854189746427</v>
      </c>
      <c r="AD304" s="1" t="n">
        <f aca="false">DEGREES(ACOS(SIN(RADIANS($B$2))*SIN(RADIANS(T304))+COS(RADIANS($B$2))*COS(RADIANS(T304))*COS(RADIANS(AC304))))</f>
        <v>66.3839290076407</v>
      </c>
      <c r="AE304" s="1" t="n">
        <f aca="false">90-AD304</f>
        <v>23.6160709923593</v>
      </c>
      <c r="AF304" s="1" t="n">
        <f aca="false">IF(AE304&gt;85,0,IF(AE304&gt;5,58.1/TAN(RADIANS(AE304))-0.07/POWER(TAN(RADIANS(AE304)),3)+0.000086/POWER(TAN(RADIANS(AE304)),5),IF(AE304&gt;-0.575,1735+AE304*(-518.2+AE304*(103.4+AE304*(-12.79+AE304*0.711))),-20.772/TAN(RADIANS(AE304)))))/3600</f>
        <v>0.0366810864092711</v>
      </c>
      <c r="AG304" s="1" t="n">
        <f aca="false">AE304+AF304</f>
        <v>23.6527520787686</v>
      </c>
      <c r="AH304" s="1" t="n">
        <f aca="false">IF(AC304&gt;0,MOD(DEGREES(ACOS(((SIN(RADIANS($B$2))*COS(RADIANS(AD304)))-SIN(RADIANS(T304)))/(COS(RADIANS($B$2))*SIN(RADIANS(AD304)))))+180,360),MOD(540-DEGREES(ACOS(((SIN(RADIANS($B$2))*COS(RADIANS(AD304)))-SIN(RADIANS(T304)))/(COS(RADIANS($B$2))*SIN(RADIANS(AD304))))),360))</f>
        <v>167.075889692944</v>
      </c>
    </row>
    <row r="305" customFormat="false" ht="15" hidden="false" customHeight="false" outlineLevel="0" collapsed="false">
      <c r="D305" s="5" t="n">
        <f aca="false">D304+1</f>
        <v>46326</v>
      </c>
      <c r="E305" s="6" t="n">
        <f aca="false">$B$5</f>
        <v>0.5</v>
      </c>
      <c r="F305" s="7" t="n">
        <f aca="false">D305+2415018.5+E305-$B$4/24</f>
        <v>2461344.95833333</v>
      </c>
      <c r="G305" s="8" t="n">
        <f aca="false">(F305-2451545)/36525</f>
        <v>0.268308236367789</v>
      </c>
      <c r="I305" s="1" t="n">
        <f aca="false">MOD(280.46646+G305*(36000.76983+G305*0.0003032),360)</f>
        <v>219.769542797161</v>
      </c>
      <c r="J305" s="1" t="n">
        <f aca="false">357.52911+G305*(35999.05029-0.0001537*G305)</f>
        <v>10016.3707931605</v>
      </c>
      <c r="K305" s="1" t="n">
        <f aca="false">0.016708634-G305*(0.000042037+0.0000001267*G305)</f>
        <v>0.0166973460056223</v>
      </c>
      <c r="L305" s="1" t="n">
        <f aca="false">SIN(RADIANS(J305))*(1.914602-G305*(0.004817+0.000014*G305))+SIN(RADIANS(2*J305))*(0.019993-0.000101*G305)+SIN(RADIANS(3*J305))*0.000289</f>
        <v>-1.73004294411172</v>
      </c>
      <c r="M305" s="1" t="n">
        <f aca="false">I305+L305</f>
        <v>218.039499853049</v>
      </c>
      <c r="N305" s="1" t="n">
        <f aca="false">J305+L305</f>
        <v>10014.6407502164</v>
      </c>
      <c r="O305" s="1" t="n">
        <f aca="false">(1.000001018*(1-K305*K305))/(1+K305*COS(RADIANS(N305)))</f>
        <v>0.992810684978152</v>
      </c>
      <c r="P305" s="1" t="n">
        <f aca="false">M305-0.00569-0.00478*SIN(RADIANS(125.04-1934.136*G305))</f>
        <v>218.036476194509</v>
      </c>
      <c r="Q305" s="1" t="n">
        <f aca="false">23+(26+((21.448-G305*(46.815+G305*(0.00059-G305*0.001813))))/60)/60</f>
        <v>23.4358019840165</v>
      </c>
      <c r="R305" s="1" t="n">
        <f aca="false">Q305+0.00256*COS(RADIANS(125.04-1934.136*G305))</f>
        <v>23.4379267003512</v>
      </c>
      <c r="S305" s="1" t="n">
        <f aca="false">DEGREES(ATAN2(COS(RADIANS(P305)),COS(RADIANS(R305))*SIN(RADIANS(P305))))</f>
        <v>-144.330573928211</v>
      </c>
      <c r="T305" s="1" t="n">
        <f aca="false">DEGREES(ASIN(SIN(RADIANS(R305))*SIN(RADIANS(P305))))</f>
        <v>-14.1866863457822</v>
      </c>
      <c r="U305" s="1" t="n">
        <f aca="false">TAN(RADIANS(R305/2))*TAN(RADIANS(R305/2))</f>
        <v>0.0430293768010775</v>
      </c>
      <c r="V305" s="1" t="n">
        <f aca="false">4*DEGREES(U305*SIN(2*RADIANS(I305))-2*K305*SIN(RADIANS(J305))+4*K305*U305*SIN(RADIANS(J305))*COS(2*RADIANS(I305))-0.5*U305*U305*SIN(4*RADIANS(I305))-1.25*K305*K305*SIN(2*RADIANS(J305)))</f>
        <v>16.4354228990381</v>
      </c>
      <c r="W305" s="1" t="n">
        <f aca="false">DEGREES(ACOS(COS(RADIANS(90.833))/(COS(RADIANS($B$2))*COS(RADIANS(T305)))-TAN(RADIANS($B$2))*TAN(RADIANS(T305))))</f>
        <v>72.8077633691764</v>
      </c>
      <c r="X305" s="6" t="n">
        <f aca="false">(720-4*$B$3-V305+$B$4*60)/1440</f>
        <v>0.533816456320112</v>
      </c>
      <c r="Y305" s="6" t="n">
        <f aca="false">(X305*1440-W305*4)/1440</f>
        <v>0.331572669183511</v>
      </c>
      <c r="Z305" s="6" t="n">
        <f aca="false">(X305*1440+W305*4)/1440</f>
        <v>0.736060243456713</v>
      </c>
      <c r="AA305" s="1" t="n">
        <f aca="false">8*W305</f>
        <v>582.462106953411</v>
      </c>
      <c r="AB305" s="1" t="n">
        <f aca="false">MOD(E305*1440+V305+4*$B$3-60*$B$4,1440)</f>
        <v>671.304302899038</v>
      </c>
      <c r="AC305" s="1" t="n">
        <f aca="false">IF(AB305/4&lt;0,AB305/4+180,AB305/4-180)</f>
        <v>-12.1739242752405</v>
      </c>
      <c r="AD305" s="1" t="n">
        <f aca="false">DEGREES(ACOS(SIN(RADIANS($B$2))*SIN(RADIANS(T305))+COS(RADIANS($B$2))*COS(RADIANS(T305))*COS(RADIANS(AC305))))</f>
        <v>66.7039690590578</v>
      </c>
      <c r="AE305" s="1" t="n">
        <f aca="false">90-AD305</f>
        <v>23.2960309409422</v>
      </c>
      <c r="AF305" s="1" t="n">
        <f aca="false">IF(AE305&gt;85,0,IF(AE305&gt;5,58.1/TAN(RADIANS(AE305))-0.07/POWER(TAN(RADIANS(AE305)),3)+0.000086/POWER(TAN(RADIANS(AE305)),5),IF(AE305&gt;-0.575,1735+AE305*(-518.2+AE305*(103.4+AE305*(-12.79+AE305*0.711))),-20.772/TAN(RADIANS(AE305)))))/3600</f>
        <v>0.0372392759141415</v>
      </c>
      <c r="AG305" s="1" t="n">
        <f aca="false">AE305+AF305</f>
        <v>23.3332702168564</v>
      </c>
      <c r="AH305" s="1" t="n">
        <f aca="false">IF(AC305&gt;0,MOD(DEGREES(ACOS(((SIN(RADIANS($B$2))*COS(RADIANS(AD305)))-SIN(RADIANS(T305)))/(COS(RADIANS($B$2))*SIN(RADIANS(AD305)))))+180,360),MOD(540-DEGREES(ACOS(((SIN(RADIANS($B$2))*COS(RADIANS(AD305)))-SIN(RADIANS(T305)))/(COS(RADIANS($B$2))*SIN(RADIANS(AD305))))),360))</f>
        <v>167.13844501687</v>
      </c>
    </row>
    <row r="306" customFormat="false" ht="15" hidden="false" customHeight="false" outlineLevel="0" collapsed="false">
      <c r="D306" s="5" t="n">
        <f aca="false">D305+1</f>
        <v>46327</v>
      </c>
      <c r="E306" s="6" t="n">
        <f aca="false">$B$5</f>
        <v>0.5</v>
      </c>
      <c r="F306" s="7" t="n">
        <f aca="false">D306+2415018.5+E306-$B$4/24</f>
        <v>2461345.95833333</v>
      </c>
      <c r="G306" s="8" t="n">
        <f aca="false">(F306-2451545)/36525</f>
        <v>0.26833561487566</v>
      </c>
      <c r="I306" s="1" t="n">
        <f aca="false">MOD(280.46646+G306*(36000.76983+G306*0.0003032),360)</f>
        <v>220.755190161779</v>
      </c>
      <c r="J306" s="1" t="n">
        <f aca="false">357.52911+G306*(35999.05029-0.0001537*G306)</f>
        <v>10017.3563934399</v>
      </c>
      <c r="K306" s="1" t="n">
        <f aca="false">0.016708634-G306*(0.000042037+0.0000001267*G306)</f>
        <v>0.0166973448528504</v>
      </c>
      <c r="L306" s="1" t="n">
        <f aca="false">SIN(RADIANS(J306))*(1.914602-G306*(0.004817+0.000014*G306))+SIN(RADIANS(2*J306))*(0.019993-0.000101*G306)+SIN(RADIANS(3*J306))*0.000289</f>
        <v>-1.71559191043848</v>
      </c>
      <c r="M306" s="1" t="n">
        <f aca="false">I306+L306</f>
        <v>219.03959825134</v>
      </c>
      <c r="N306" s="1" t="n">
        <f aca="false">J306+L306</f>
        <v>10015.6408015295</v>
      </c>
      <c r="O306" s="1" t="n">
        <f aca="false">(1.000001018*(1-K306*K306))/(1+K306*COS(RADIANS(N306)))</f>
        <v>0.992550634889251</v>
      </c>
      <c r="P306" s="1" t="n">
        <f aca="false">M306-0.00569-0.00478*SIN(RADIANS(125.04-1934.136*G306))</f>
        <v>219.036578258257</v>
      </c>
      <c r="Q306" s="1" t="n">
        <f aca="false">23+(26+((21.448-G306*(46.815+G306*(0.00059-G306*0.001813))))/60)/60</f>
        <v>23.4358016279824</v>
      </c>
      <c r="R306" s="1" t="n">
        <f aca="false">Q306+0.00256*COS(RADIANS(125.04-1934.136*G306))</f>
        <v>23.4379250236285</v>
      </c>
      <c r="S306" s="1" t="n">
        <f aca="false">DEGREES(ATAN2(COS(RADIANS(P306)),COS(RADIANS(R306))*SIN(RADIANS(P306))))</f>
        <v>-143.352952911135</v>
      </c>
      <c r="T306" s="1" t="n">
        <f aca="false">DEGREES(ASIN(SIN(RADIANS(R306))*SIN(RADIANS(P306))))</f>
        <v>-14.5078590783054</v>
      </c>
      <c r="U306" s="1" t="n">
        <f aca="false">TAN(RADIANS(R306/2))*TAN(RADIANS(R306/2))</f>
        <v>0.0430293704694164</v>
      </c>
      <c r="V306" s="1" t="n">
        <f aca="false">4*DEGREES(U306*SIN(2*RADIANS(I306))-2*K306*SIN(RADIANS(J306))+4*K306*U306*SIN(RADIANS(J306))*COS(2*RADIANS(I306))-0.5*U306*U306*SIN(4*RADIANS(I306))-1.25*K306*K306*SIN(2*RADIANS(J306)))</f>
        <v>16.4679956088637</v>
      </c>
      <c r="W306" s="1" t="n">
        <f aca="false">DEGREES(ACOS(COS(RADIANS(90.833))/(COS(RADIANS($B$2))*COS(RADIANS(T306)))-TAN(RADIANS($B$2))*TAN(RADIANS(T306))))</f>
        <v>72.3562121089677</v>
      </c>
      <c r="X306" s="6" t="n">
        <f aca="false">(720-4*$B$3-V306+$B$4*60)/1440</f>
        <v>0.533793836382734</v>
      </c>
      <c r="Y306" s="6" t="n">
        <f aca="false">(X306*1440-W306*4)/1440</f>
        <v>0.332804358302268</v>
      </c>
      <c r="Z306" s="6" t="n">
        <f aca="false">(X306*1440+W306*4)/1440</f>
        <v>0.734783314463199</v>
      </c>
      <c r="AA306" s="1" t="n">
        <f aca="false">8*W306</f>
        <v>578.849696871741</v>
      </c>
      <c r="AB306" s="1" t="n">
        <f aca="false">MOD(E306*1440+V306+4*$B$3-60*$B$4,1440)</f>
        <v>671.336875608864</v>
      </c>
      <c r="AC306" s="1" t="n">
        <f aca="false">IF(AB306/4&lt;0,AB306/4+180,AB306/4-180)</f>
        <v>-12.1657810977841</v>
      </c>
      <c r="AD306" s="1" t="n">
        <f aca="false">DEGREES(ACOS(SIN(RADIANS($B$2))*SIN(RADIANS(T306))+COS(RADIANS($B$2))*COS(RADIANS(T306))*COS(RADIANS(AC306))))</f>
        <v>67.0207574819006</v>
      </c>
      <c r="AE306" s="1" t="n">
        <f aca="false">90-AD306</f>
        <v>22.9792425180994</v>
      </c>
      <c r="AF306" s="1" t="n">
        <f aca="false">IF(AE306&gt;85,0,IF(AE306&gt;5,58.1/TAN(RADIANS(AE306))-0.07/POWER(TAN(RADIANS(AE306)),3)+0.000086/POWER(TAN(RADIANS(AE306)),5),IF(AE306&gt;-0.575,1735+AE306*(-518.2+AE306*(103.4+AE306*(-12.79+AE306*0.711))),-20.772/TAN(RADIANS(AE306)))))/3600</f>
        <v>0.0378059047468592</v>
      </c>
      <c r="AG306" s="1" t="n">
        <f aca="false">AE306+AF306</f>
        <v>23.0170484228462</v>
      </c>
      <c r="AH306" s="1" t="n">
        <f aca="false">IF(AC306&gt;0,MOD(DEGREES(ACOS(((SIN(RADIANS($B$2))*COS(RADIANS(AD306)))-SIN(RADIANS(T306)))/(COS(RADIANS($B$2))*SIN(RADIANS(AD306)))))+180,360),MOD(540-DEGREES(ACOS(((SIN(RADIANS($B$2))*COS(RADIANS(AD306)))-SIN(RADIANS(T306)))/(COS(RADIANS($B$2))*SIN(RADIANS(AD306))))),360))</f>
        <v>167.196594494471</v>
      </c>
    </row>
    <row r="307" customFormat="false" ht="15" hidden="false" customHeight="false" outlineLevel="0" collapsed="false">
      <c r="D307" s="5" t="n">
        <f aca="false">D306+1</f>
        <v>46328</v>
      </c>
      <c r="E307" s="6" t="n">
        <f aca="false">$B$5</f>
        <v>0.5</v>
      </c>
      <c r="F307" s="7" t="n">
        <f aca="false">D307+2415018.5+E307-$B$4/24</f>
        <v>2461346.95833333</v>
      </c>
      <c r="G307" s="8" t="n">
        <f aca="false">(F307-2451545)/36525</f>
        <v>0.268362993383532</v>
      </c>
      <c r="I307" s="1" t="n">
        <f aca="false">MOD(280.46646+G307*(36000.76983+G307*0.0003032),360)</f>
        <v>221.740837526399</v>
      </c>
      <c r="J307" s="1" t="n">
        <f aca="false">357.52911+G307*(35999.05029-0.0001537*G307)</f>
        <v>10018.3419937194</v>
      </c>
      <c r="K307" s="1" t="n">
        <f aca="false">0.016708634-G307*(0.000042037+0.0000001267*G307)</f>
        <v>0.0166973437000783</v>
      </c>
      <c r="L307" s="1" t="n">
        <f aca="false">SIN(RADIANS(J307))*(1.914602-G307*(0.004817+0.000014*G307))+SIN(RADIANS(2*J307))*(0.019993-0.000101*G307)+SIN(RADIANS(3*J307))*0.000289</f>
        <v>-1.70061886277319</v>
      </c>
      <c r="M307" s="1" t="n">
        <f aca="false">I307+L307</f>
        <v>220.040218663625</v>
      </c>
      <c r="N307" s="1" t="n">
        <f aca="false">J307+L307</f>
        <v>10016.6413748566</v>
      </c>
      <c r="O307" s="1" t="n">
        <f aca="false">(1.000001018*(1-K307*K307))/(1+K307*COS(RADIANS(N307)))</f>
        <v>0.992292755060108</v>
      </c>
      <c r="P307" s="1" t="n">
        <f aca="false">M307-0.00569-0.00478*SIN(RADIANS(125.04-1934.136*G307))</f>
        <v>220.037202333718</v>
      </c>
      <c r="Q307" s="1" t="n">
        <f aca="false">23+(26+((21.448-G307*(46.815+G307*(0.00059-G307*0.001813))))/60)/60</f>
        <v>23.4358012719483</v>
      </c>
      <c r="R307" s="1" t="n">
        <f aca="false">Q307+0.00256*COS(RADIANS(125.04-1934.136*G307))</f>
        <v>23.4379233450921</v>
      </c>
      <c r="S307" s="1" t="n">
        <f aca="false">DEGREES(ATAN2(COS(RADIANS(P307)),COS(RADIANS(R307))*SIN(RADIANS(P307))))</f>
        <v>-142.371997246932</v>
      </c>
      <c r="T307" s="1" t="n">
        <f aca="false">DEGREES(ASIN(SIN(RADIANS(R307))*SIN(RADIANS(P307))))</f>
        <v>-14.8251390721447</v>
      </c>
      <c r="U307" s="1" t="n">
        <f aca="false">TAN(RADIANS(R307/2))*TAN(RADIANS(R307/2))</f>
        <v>0.0430293641309066</v>
      </c>
      <c r="V307" s="1" t="n">
        <f aca="false">4*DEGREES(U307*SIN(2*RADIANS(I307))-2*K307*SIN(RADIANS(J307))+4*K307*U307*SIN(RADIANS(J307))*COS(2*RADIANS(I307))-0.5*U307*U307*SIN(4*RADIANS(I307))-1.25*K307*K307*SIN(2*RADIANS(J307)))</f>
        <v>16.4870019305376</v>
      </c>
      <c r="W307" s="1" t="n">
        <f aca="false">DEGREES(ACOS(COS(RADIANS(90.833))/(COS(RADIANS($B$2))*COS(RADIANS(T307)))-TAN(RADIANS($B$2))*TAN(RADIANS(T307))))</f>
        <v>71.9077720198542</v>
      </c>
      <c r="X307" s="6" t="n">
        <f aca="false">(720-4*$B$3-V307+$B$4*60)/1440</f>
        <v>0.533780637548238</v>
      </c>
      <c r="Y307" s="6" t="n">
        <f aca="false">(X307*1440-W307*4)/1440</f>
        <v>0.334036826381976</v>
      </c>
      <c r="Z307" s="6" t="n">
        <f aca="false">(X307*1440+W307*4)/1440</f>
        <v>0.7335244487145</v>
      </c>
      <c r="AA307" s="1" t="n">
        <f aca="false">8*W307</f>
        <v>575.262176158834</v>
      </c>
      <c r="AB307" s="1" t="n">
        <f aca="false">MOD(E307*1440+V307+4*$B$3-60*$B$4,1440)</f>
        <v>671.355881930538</v>
      </c>
      <c r="AC307" s="1" t="n">
        <f aca="false">IF(AB307/4&lt;0,AB307/4+180,AB307/4-180)</f>
        <v>-12.1610295173656</v>
      </c>
      <c r="AD307" s="1" t="n">
        <f aca="false">DEGREES(ACOS(SIN(RADIANS($B$2))*SIN(RADIANS(T307))+COS(RADIANS($B$2))*COS(RADIANS(T307))*COS(RADIANS(AC307))))</f>
        <v>67.3341811203823</v>
      </c>
      <c r="AE307" s="1" t="n">
        <f aca="false">90-AD307</f>
        <v>22.6658188796177</v>
      </c>
      <c r="AF307" s="1" t="n">
        <f aca="false">IF(AE307&gt;85,0,IF(AE307&gt;5,58.1/TAN(RADIANS(AE307))-0.07/POWER(TAN(RADIANS(AE307)),3)+0.000086/POWER(TAN(RADIANS(AE307)),5),IF(AE307&gt;-0.575,1735+AE307*(-518.2+AE307*(103.4+AE307*(-12.79+AE307*0.711))),-20.772/TAN(RADIANS(AE307)))))/3600</f>
        <v>0.0383808939207705</v>
      </c>
      <c r="AG307" s="1" t="n">
        <f aca="false">AE307+AF307</f>
        <v>22.7041997735385</v>
      </c>
      <c r="AH307" s="1" t="n">
        <f aca="false">IF(AC307&gt;0,MOD(DEGREES(ACOS(((SIN(RADIANS($B$2))*COS(RADIANS(AD307)))-SIN(RADIANS(T307)))/(COS(RADIANS($B$2))*SIN(RADIANS(AD307)))))+180,360),MOD(540-DEGREES(ACOS(((SIN(RADIANS($B$2))*COS(RADIANS(AD307)))-SIN(RADIANS(T307)))/(COS(RADIANS($B$2))*SIN(RADIANS(AD307))))),360))</f>
        <v>167.25033301814</v>
      </c>
    </row>
    <row r="308" customFormat="false" ht="15" hidden="false" customHeight="false" outlineLevel="0" collapsed="false">
      <c r="D308" s="5" t="n">
        <f aca="false">D307+1</f>
        <v>46329</v>
      </c>
      <c r="E308" s="6" t="n">
        <f aca="false">$B$5</f>
        <v>0.5</v>
      </c>
      <c r="F308" s="7" t="n">
        <f aca="false">D308+2415018.5+E308-$B$4/24</f>
        <v>2461347.95833333</v>
      </c>
      <c r="G308" s="8" t="n">
        <f aca="false">(F308-2451545)/36525</f>
        <v>0.268390371891403</v>
      </c>
      <c r="I308" s="1" t="n">
        <f aca="false">MOD(280.46646+G308*(36000.76983+G308*0.0003032),360)</f>
        <v>222.72648489102</v>
      </c>
      <c r="J308" s="1" t="n">
        <f aca="false">357.52911+G308*(35999.05029-0.0001537*G308)</f>
        <v>10019.3275939989</v>
      </c>
      <c r="K308" s="1" t="n">
        <f aca="false">0.016708634-G308*(0.000042037+0.0000001267*G308)</f>
        <v>0.0166973425473061</v>
      </c>
      <c r="L308" s="1" t="n">
        <f aca="false">SIN(RADIANS(J308))*(1.914602-G308*(0.004817+0.000014*G308))+SIN(RADIANS(2*J308))*(0.019993-0.000101*G308)+SIN(RADIANS(3*J308))*0.000289</f>
        <v>-1.68512785307199</v>
      </c>
      <c r="M308" s="1" t="n">
        <f aca="false">I308+L308</f>
        <v>221.041357037948</v>
      </c>
      <c r="N308" s="1" t="n">
        <f aca="false">J308+L308</f>
        <v>10017.6424661458</v>
      </c>
      <c r="O308" s="1" t="n">
        <f aca="false">(1.000001018*(1-K308*K308))/(1+K308*COS(RADIANS(N308)))</f>
        <v>0.992037125281753</v>
      </c>
      <c r="P308" s="1" t="n">
        <f aca="false">M308-0.00569-0.00478*SIN(RADIANS(125.04-1934.136*G308))</f>
        <v>221.038344368932</v>
      </c>
      <c r="Q308" s="1" t="n">
        <f aca="false">23+(26+((21.448-G308*(46.815+G308*(0.00059-G308*0.001813))))/60)/60</f>
        <v>23.4358009159142</v>
      </c>
      <c r="R308" s="1" t="n">
        <f aca="false">Q308+0.00256*COS(RADIANS(125.04-1934.136*G308))</f>
        <v>23.437921664743</v>
      </c>
      <c r="S308" s="1" t="n">
        <f aca="false">DEGREES(ATAN2(COS(RADIANS(P308)),COS(RADIANS(R308))*SIN(RADIANS(P308))))</f>
        <v>-141.387670831122</v>
      </c>
      <c r="T308" s="1" t="n">
        <f aca="false">DEGREES(ASIN(SIN(RADIANS(R308))*SIN(RADIANS(P308))))</f>
        <v>-15.1384137065922</v>
      </c>
      <c r="U308" s="1" t="n">
        <f aca="false">TAN(RADIANS(R308/2))*TAN(RADIANS(R308/2))</f>
        <v>0.0430293577855525</v>
      </c>
      <c r="V308" s="1" t="n">
        <f aca="false">4*DEGREES(U308*SIN(2*RADIANS(I308))-2*K308*SIN(RADIANS(J308))+4*K308*U308*SIN(RADIANS(J308))*COS(2*RADIANS(I308))-0.5*U308*U308*SIN(4*RADIANS(I308))-1.25*K308*K308*SIN(2*RADIANS(J308)))</f>
        <v>16.4922952649605</v>
      </c>
      <c r="W308" s="1" t="n">
        <f aca="false">DEGREES(ACOS(COS(RADIANS(90.833))/(COS(RADIANS($B$2))*COS(RADIANS(T308)))-TAN(RADIANS($B$2))*TAN(RADIANS(T308))))</f>
        <v>71.4626129152327</v>
      </c>
      <c r="X308" s="6" t="n">
        <f aca="false">(720-4*$B$3-V308+$B$4*60)/1440</f>
        <v>0.533776961621555</v>
      </c>
      <c r="Y308" s="6" t="n">
        <f aca="false">(X308*1440-W308*4)/1440</f>
        <v>0.335269703523687</v>
      </c>
      <c r="Z308" s="6" t="n">
        <f aca="false">(X308*1440+W308*4)/1440</f>
        <v>0.732284219719424</v>
      </c>
      <c r="AA308" s="1" t="n">
        <f aca="false">8*W308</f>
        <v>571.700903321862</v>
      </c>
      <c r="AB308" s="1" t="n">
        <f aca="false">MOD(E308*1440+V308+4*$B$3-60*$B$4,1440)</f>
        <v>671.361175264961</v>
      </c>
      <c r="AC308" s="1" t="n">
        <f aca="false">IF(AB308/4&lt;0,AB308/4+180,AB308/4-180)</f>
        <v>-12.1597061837599</v>
      </c>
      <c r="AD308" s="1" t="n">
        <f aca="false">DEGREES(ACOS(SIN(RADIANS($B$2))*SIN(RADIANS(T308))+COS(RADIANS($B$2))*COS(RADIANS(T308))*COS(RADIANS(AC308))))</f>
        <v>67.6441267382944</v>
      </c>
      <c r="AE308" s="1" t="n">
        <f aca="false">90-AD308</f>
        <v>22.3558732617056</v>
      </c>
      <c r="AF308" s="1" t="n">
        <f aca="false">IF(AE308&gt;85,0,IF(AE308&gt;5,58.1/TAN(RADIANS(AE308))-0.07/POWER(TAN(RADIANS(AE308)),3)+0.000086/POWER(TAN(RADIANS(AE308)),5),IF(AE308&gt;-0.575,1735+AE308*(-518.2+AE308*(103.4+AE308*(-12.79+AE308*0.711))),-20.772/TAN(RADIANS(AE308)))))/3600</f>
        <v>0.0389641418956525</v>
      </c>
      <c r="AG308" s="1" t="n">
        <f aca="false">AE308+AF308</f>
        <v>22.3948374036012</v>
      </c>
      <c r="AH308" s="1" t="n">
        <f aca="false">IF(AC308&gt;0,MOD(DEGREES(ACOS(((SIN(RADIANS($B$2))*COS(RADIANS(AD308)))-SIN(RADIANS(T308)))/(COS(RADIANS($B$2))*SIN(RADIANS(AD308)))))+180,360),MOD(540-DEGREES(ACOS(((SIN(RADIANS($B$2))*COS(RADIANS(AD308)))-SIN(RADIANS(T308)))/(COS(RADIANS($B$2))*SIN(RADIANS(AD308))))),360))</f>
        <v>167.299658262766</v>
      </c>
    </row>
    <row r="309" customFormat="false" ht="15" hidden="false" customHeight="false" outlineLevel="0" collapsed="false">
      <c r="D309" s="5" t="n">
        <f aca="false">D308+1</f>
        <v>46330</v>
      </c>
      <c r="E309" s="6" t="n">
        <f aca="false">$B$5</f>
        <v>0.5</v>
      </c>
      <c r="F309" s="7" t="n">
        <f aca="false">D309+2415018.5+E309-$B$4/24</f>
        <v>2461348.95833333</v>
      </c>
      <c r="G309" s="8" t="n">
        <f aca="false">(F309-2451545)/36525</f>
        <v>0.268417750399274</v>
      </c>
      <c r="I309" s="1" t="n">
        <f aca="false">MOD(280.46646+G309*(36000.76983+G309*0.0003032),360)</f>
        <v>223.71213225564</v>
      </c>
      <c r="J309" s="1" t="n">
        <f aca="false">357.52911+G309*(35999.05029-0.0001537*G309)</f>
        <v>10020.3131942783</v>
      </c>
      <c r="K309" s="1" t="n">
        <f aca="false">0.016708634-G309*(0.000042037+0.0000001267*G309)</f>
        <v>0.0166973413945336</v>
      </c>
      <c r="L309" s="1" t="n">
        <f aca="false">SIN(RADIANS(J309))*(1.914602-G309*(0.004817+0.000014*G309))+SIN(RADIANS(2*J309))*(0.019993-0.000101*G309)+SIN(RADIANS(3*J309))*0.000289</f>
        <v>-1.669123103925</v>
      </c>
      <c r="M309" s="1" t="n">
        <f aca="false">I309+L309</f>
        <v>222.043009151715</v>
      </c>
      <c r="N309" s="1" t="n">
        <f aca="false">J309+L309</f>
        <v>10018.6440711744</v>
      </c>
      <c r="O309" s="1" t="n">
        <f aca="false">(1.000001018*(1-K309*K309))/(1+K309*COS(RADIANS(N309)))</f>
        <v>0.991783824771017</v>
      </c>
      <c r="P309" s="1" t="n">
        <f aca="false">M309-0.00569-0.00478*SIN(RADIANS(125.04-1934.136*G309))</f>
        <v>222.040000141304</v>
      </c>
      <c r="Q309" s="1" t="n">
        <f aca="false">23+(26+((21.448-G309*(46.815+G309*(0.00059-G309*0.001813))))/60)/60</f>
        <v>23.4358005598801</v>
      </c>
      <c r="R309" s="1" t="n">
        <f aca="false">Q309+0.00256*COS(RADIANS(125.04-1934.136*G309))</f>
        <v>23.4379199825824</v>
      </c>
      <c r="S309" s="1" t="n">
        <f aca="false">DEGREES(ATAN2(COS(RADIANS(P309)),COS(RADIANS(R309))*SIN(RADIANS(P309))))</f>
        <v>-140.399940708044</v>
      </c>
      <c r="T309" s="1" t="n">
        <f aca="false">DEGREES(ASIN(SIN(RADIANS(R309))*SIN(RADIANS(P309))))</f>
        <v>-15.4475703183266</v>
      </c>
      <c r="U309" s="1" t="n">
        <f aca="false">TAN(RADIANS(R309/2))*TAN(RADIANS(R309/2))</f>
        <v>0.0430293514333582</v>
      </c>
      <c r="V309" s="1" t="n">
        <f aca="false">4*DEGREES(U309*SIN(2*RADIANS(I309))-2*K309*SIN(RADIANS(J309))+4*K309*U309*SIN(RADIANS(J309))*COS(2*RADIANS(I309))-0.5*U309*U309*SIN(4*RADIANS(I309))-1.25*K309*K309*SIN(2*RADIANS(J309)))</f>
        <v>16.4837432023759</v>
      </c>
      <c r="W309" s="1" t="n">
        <f aca="false">DEGREES(ACOS(COS(RADIANS(90.833))/(COS(RADIANS($B$2))*COS(RADIANS(T309)))-TAN(RADIANS($B$2))*TAN(RADIANS(T309))))</f>
        <v>71.0209108406529</v>
      </c>
      <c r="X309" s="6" t="n">
        <f aca="false">(720-4*$B$3-V309+$B$4*60)/1440</f>
        <v>0.533782900553906</v>
      </c>
      <c r="Y309" s="6" t="n">
        <f aca="false">(X309*1440-W309*4)/1440</f>
        <v>0.336502592663203</v>
      </c>
      <c r="Z309" s="6" t="n">
        <f aca="false">(X309*1440+W309*4)/1440</f>
        <v>0.731063208444608</v>
      </c>
      <c r="AA309" s="1" t="n">
        <f aca="false">8*W309</f>
        <v>568.167286725223</v>
      </c>
      <c r="AB309" s="1" t="n">
        <f aca="false">MOD(E309*1440+V309+4*$B$3-60*$B$4,1440)</f>
        <v>671.352623202376</v>
      </c>
      <c r="AC309" s="1" t="n">
        <f aca="false">IF(AB309/4&lt;0,AB309/4+180,AB309/4-180)</f>
        <v>-12.161844199406</v>
      </c>
      <c r="AD309" s="1" t="n">
        <f aca="false">DEGREES(ACOS(SIN(RADIANS($B$2))*SIN(RADIANS(T309))+COS(RADIANS($B$2))*COS(RADIANS(T309))*COS(RADIANS(AC309))))</f>
        <v>67.9504810775883</v>
      </c>
      <c r="AE309" s="1" t="n">
        <f aca="false">90-AD309</f>
        <v>22.0495189224117</v>
      </c>
      <c r="AF309" s="1" t="n">
        <f aca="false">IF(AE309&gt;85,0,IF(AE309&gt;5,58.1/TAN(RADIANS(AE309))-0.07/POWER(TAN(RADIANS(AE309)),3)+0.000086/POWER(TAN(RADIANS(AE309)),5),IF(AE309&gt;-0.575,1735+AE309*(-518.2+AE309*(103.4+AE309*(-12.79+AE309*0.711))),-20.772/TAN(RADIANS(AE309)))))/3600</f>
        <v>0.0395555228340964</v>
      </c>
      <c r="AG309" s="1" t="n">
        <f aca="false">AE309+AF309</f>
        <v>22.0890744452458</v>
      </c>
      <c r="AH309" s="1" t="n">
        <f aca="false">IF(AC309&gt;0,MOD(DEGREES(ACOS(((SIN(RADIANS($B$2))*COS(RADIANS(AD309)))-SIN(RADIANS(T309)))/(COS(RADIANS($B$2))*SIN(RADIANS(AD309)))))+180,360),MOD(540-DEGREES(ACOS(((SIN(RADIANS($B$2))*COS(RADIANS(AD309)))-SIN(RADIANS(T309)))/(COS(RADIANS($B$2))*SIN(RADIANS(AD309))))),360))</f>
        <v>167.344570706467</v>
      </c>
    </row>
    <row r="310" customFormat="false" ht="15" hidden="false" customHeight="false" outlineLevel="0" collapsed="false">
      <c r="D310" s="5" t="n">
        <f aca="false">D309+1</f>
        <v>46331</v>
      </c>
      <c r="E310" s="6" t="n">
        <f aca="false">$B$5</f>
        <v>0.5</v>
      </c>
      <c r="F310" s="7" t="n">
        <f aca="false">D310+2415018.5+E310-$B$4/24</f>
        <v>2461349.95833333</v>
      </c>
      <c r="G310" s="8" t="n">
        <f aca="false">(F310-2451545)/36525</f>
        <v>0.268445128907146</v>
      </c>
      <c r="I310" s="1" t="n">
        <f aca="false">MOD(280.46646+G310*(36000.76983+G310*0.0003032),360)</f>
        <v>224.697779620261</v>
      </c>
      <c r="J310" s="1" t="n">
        <f aca="false">357.52911+G310*(35999.05029-0.0001537*G310)</f>
        <v>10021.2987945578</v>
      </c>
      <c r="K310" s="1" t="n">
        <f aca="false">0.016708634-G310*(0.000042037+0.0000001267*G310)</f>
        <v>0.016697340241761</v>
      </c>
      <c r="L310" s="1" t="n">
        <f aca="false">SIN(RADIANS(J310))*(1.914602-G310*(0.004817+0.000014*G310))+SIN(RADIANS(2*J310))*(0.019993-0.000101*G310)+SIN(RADIANS(3*J310))*0.000289</f>
        <v>-1.6526090077868</v>
      </c>
      <c r="M310" s="1" t="n">
        <f aca="false">I310+L310</f>
        <v>223.045170612474</v>
      </c>
      <c r="N310" s="1" t="n">
        <f aca="false">J310+L310</f>
        <v>10019.64618555</v>
      </c>
      <c r="O310" s="1" t="n">
        <f aca="false">(1.000001018*(1-K310*K310))/(1+K310*COS(RADIANS(N310)))</f>
        <v>0.991532932142904</v>
      </c>
      <c r="P310" s="1" t="n">
        <f aca="false">M310-0.00569-0.00478*SIN(RADIANS(125.04-1934.136*G310))</f>
        <v>223.042165258379</v>
      </c>
      <c r="Q310" s="1" t="n">
        <f aca="false">23+(26+((21.448-G310*(46.815+G310*(0.00059-G310*0.001813))))/60)/60</f>
        <v>23.435800203846</v>
      </c>
      <c r="R310" s="1" t="n">
        <f aca="false">Q310+0.00256*COS(RADIANS(125.04-1934.136*G310))</f>
        <v>23.4379182986114</v>
      </c>
      <c r="S310" s="1" t="n">
        <f aca="false">DEGREES(ATAN2(COS(RADIANS(P310)),COS(RADIANS(R310))*SIN(RADIANS(P310))))</f>
        <v>-139.408777183252</v>
      </c>
      <c r="T310" s="1" t="n">
        <f aca="false">DEGREES(ASIN(SIN(RADIANS(R310))*SIN(RADIANS(P310))))</f>
        <v>-15.7524962586617</v>
      </c>
      <c r="U310" s="1" t="n">
        <f aca="false">TAN(RADIANS(R310/2))*TAN(RADIANS(R310/2))</f>
        <v>0.0430293450743282</v>
      </c>
      <c r="V310" s="1" t="n">
        <f aca="false">4*DEGREES(U310*SIN(2*RADIANS(I310))-2*K310*SIN(RADIANS(J310))+4*K310*U310*SIN(RADIANS(J310))*COS(2*RADIANS(I310))-0.5*U310*U310*SIN(4*RADIANS(I310))-1.25*K310*K310*SIN(2*RADIANS(J310)))</f>
        <v>16.4612279966808</v>
      </c>
      <c r="W310" s="1" t="n">
        <f aca="false">DEGREES(ACOS(COS(RADIANS(90.833))/(COS(RADIANS($B$2))*COS(RADIANS(T310)))-TAN(RADIANS($B$2))*TAN(RADIANS(T310))))</f>
        <v>70.5828481280093</v>
      </c>
      <c r="X310" s="6" t="n">
        <f aca="false">(720-4*$B$3-V310+$B$4*60)/1440</f>
        <v>0.533798536113416</v>
      </c>
      <c r="Y310" s="6" t="n">
        <f aca="false">(X310*1440-W310*4)/1440</f>
        <v>0.337735069091168</v>
      </c>
      <c r="Z310" s="6" t="n">
        <f aca="false">(X310*1440+W310*4)/1440</f>
        <v>0.729862003135664</v>
      </c>
      <c r="AA310" s="1" t="n">
        <f aca="false">8*W310</f>
        <v>564.662785024074</v>
      </c>
      <c r="AB310" s="1" t="n">
        <f aca="false">MOD(E310*1440+V310+4*$B$3-60*$B$4,1440)</f>
        <v>671.330107996681</v>
      </c>
      <c r="AC310" s="1" t="n">
        <f aca="false">IF(AB310/4&lt;0,AB310/4+180,AB310/4-180)</f>
        <v>-12.1674730008298</v>
      </c>
      <c r="AD310" s="1" t="n">
        <f aca="false">DEGREES(ACOS(SIN(RADIANS($B$2))*SIN(RADIANS(T310))+COS(RADIANS($B$2))*COS(RADIANS(T310))*COS(RADIANS(AC310))))</f>
        <v>68.2531309189632</v>
      </c>
      <c r="AE310" s="1" t="n">
        <f aca="false">90-AD310</f>
        <v>21.7468690810368</v>
      </c>
      <c r="AF310" s="1" t="n">
        <f aca="false">IF(AE310&gt;85,0,IF(AE310&gt;5,58.1/TAN(RADIANS(AE310))-0.07/POWER(TAN(RADIANS(AE310)),3)+0.000086/POWER(TAN(RADIANS(AE310)),5),IF(AE310&gt;-0.575,1735+AE310*(-518.2+AE310*(103.4+AE310*(-12.79+AE310*0.711))),-20.772/TAN(RADIANS(AE310)))))/3600</f>
        <v>0.0401548847944224</v>
      </c>
      <c r="AG310" s="1" t="n">
        <f aca="false">AE310+AF310</f>
        <v>21.7870239658312</v>
      </c>
      <c r="AH310" s="1" t="n">
        <f aca="false">IF(AC310&gt;0,MOD(DEGREES(ACOS(((SIN(RADIANS($B$2))*COS(RADIANS(AD310)))-SIN(RADIANS(T310)))/(COS(RADIANS($B$2))*SIN(RADIANS(AD310)))))+180,360),MOD(540-DEGREES(ACOS(((SIN(RADIANS($B$2))*COS(RADIANS(AD310)))-SIN(RADIANS(T310)))/(COS(RADIANS($B$2))*SIN(RADIANS(AD310))))),360))</f>
        <v>167.385073648033</v>
      </c>
    </row>
    <row r="311" customFormat="false" ht="15" hidden="false" customHeight="false" outlineLevel="0" collapsed="false">
      <c r="D311" s="5" t="n">
        <f aca="false">D310+1</f>
        <v>46332</v>
      </c>
      <c r="E311" s="6" t="n">
        <f aca="false">$B$5</f>
        <v>0.5</v>
      </c>
      <c r="F311" s="7" t="n">
        <f aca="false">D311+2415018.5+E311-$B$4/24</f>
        <v>2461350.95833333</v>
      </c>
      <c r="G311" s="8" t="n">
        <f aca="false">(F311-2451545)/36525</f>
        <v>0.268472507415017</v>
      </c>
      <c r="I311" s="1" t="n">
        <f aca="false">MOD(280.46646+G311*(36000.76983+G311*0.0003032),360)</f>
        <v>225.683426984882</v>
      </c>
      <c r="J311" s="1" t="n">
        <f aca="false">357.52911+G311*(35999.05029-0.0001537*G311)</f>
        <v>10022.2843948373</v>
      </c>
      <c r="K311" s="1" t="n">
        <f aca="false">0.016708634-G311*(0.000042037+0.0000001267*G311)</f>
        <v>0.0166973390889882</v>
      </c>
      <c r="L311" s="1" t="n">
        <f aca="false">SIN(RADIANS(J311))*(1.914602-G311*(0.004817+0.000014*G311))+SIN(RADIANS(2*J311))*(0.019993-0.000101*G311)+SIN(RADIANS(3*J311))*0.000289</f>
        <v>-1.63559012613507</v>
      </c>
      <c r="M311" s="1" t="n">
        <f aca="false">I311+L311</f>
        <v>224.047836858747</v>
      </c>
      <c r="N311" s="1" t="n">
        <f aca="false">J311+L311</f>
        <v>10020.6488047111</v>
      </c>
      <c r="O311" s="1" t="n">
        <f aca="false">(1.000001018*(1-K311*K311))/(1+K311*COS(RADIANS(N311)))</f>
        <v>0.991284525383018</v>
      </c>
      <c r="P311" s="1" t="n">
        <f aca="false">M311-0.00569-0.00478*SIN(RADIANS(125.04-1934.136*G311))</f>
        <v>224.044835158674</v>
      </c>
      <c r="Q311" s="1" t="n">
        <f aca="false">23+(26+((21.448-G311*(46.815+G311*(0.00059-G311*0.001813))))/60)/60</f>
        <v>23.4357998478119</v>
      </c>
      <c r="R311" s="1" t="n">
        <f aca="false">Q311+0.00256*COS(RADIANS(125.04-1934.136*G311))</f>
        <v>23.4379166128312</v>
      </c>
      <c r="S311" s="1" t="n">
        <f aca="false">DEGREES(ATAN2(COS(RADIANS(P311)),COS(RADIANS(R311))*SIN(RADIANS(P311))))</f>
        <v>-138.414153935273</v>
      </c>
      <c r="T311" s="1" t="n">
        <f aca="false">DEGREES(ASIN(SIN(RADIANS(R311))*SIN(RADIANS(P311))))</f>
        <v>-16.0530789542049</v>
      </c>
      <c r="U311" s="1" t="n">
        <f aca="false">TAN(RADIANS(R311/2))*TAN(RADIANS(R311/2))</f>
        <v>0.0430293387084666</v>
      </c>
      <c r="V311" s="1" t="n">
        <f aca="false">4*DEGREES(U311*SIN(2*RADIANS(I311))-2*K311*SIN(RADIANS(J311))+4*K311*U311*SIN(RADIANS(J311))*COS(2*RADIANS(I311))-0.5*U311*U311*SIN(4*RADIANS(I311))-1.25*K311*K311*SIN(2*RADIANS(J311)))</f>
        <v>16.4246470240996</v>
      </c>
      <c r="W311" s="1" t="n">
        <f aca="false">DEGREES(ACOS(COS(RADIANS(90.833))/(COS(RADIANS($B$2))*COS(RADIANS(T311)))-TAN(RADIANS($B$2))*TAN(RADIANS(T311))))</f>
        <v>70.1486134324592</v>
      </c>
      <c r="X311" s="6" t="n">
        <f aca="false">(720-4*$B$3-V311+$B$4*60)/1440</f>
        <v>0.533823939566598</v>
      </c>
      <c r="Y311" s="6" t="n">
        <f aca="false">(X311*1440-W311*4)/1440</f>
        <v>0.338966680031989</v>
      </c>
      <c r="Z311" s="6" t="n">
        <f aca="false">(X311*1440+W311*4)/1440</f>
        <v>0.728681199101206</v>
      </c>
      <c r="AA311" s="1" t="n">
        <f aca="false">8*W311</f>
        <v>561.188907459674</v>
      </c>
      <c r="AB311" s="1" t="n">
        <f aca="false">MOD(E311*1440+V311+4*$B$3-60*$B$4,1440)</f>
        <v>671.2935270241</v>
      </c>
      <c r="AC311" s="1" t="n">
        <f aca="false">IF(AB311/4&lt;0,AB311/4+180,AB311/4-180)</f>
        <v>-12.1766182439751</v>
      </c>
      <c r="AD311" s="1" t="n">
        <f aca="false">DEGREES(ACOS(SIN(RADIANS($B$2))*SIN(RADIANS(T311))+COS(RADIANS($B$2))*COS(RADIANS(T311))*COS(RADIANS(AC311))))</f>
        <v>68.5519631444368</v>
      </c>
      <c r="AE311" s="1" t="n">
        <f aca="false">90-AD311</f>
        <v>21.4480368555632</v>
      </c>
      <c r="AF311" s="1" t="n">
        <f aca="false">IF(AE311&gt;85,0,IF(AE311&gt;5,58.1/TAN(RADIANS(AE311))-0.07/POWER(TAN(RADIANS(AE311)),3)+0.000086/POWER(TAN(RADIANS(AE311)),5),IF(AE311&gt;-0.575,1735+AE311*(-518.2+AE311*(103.4+AE311*(-12.79+AE311*0.711))),-20.772/TAN(RADIANS(AE311)))))/3600</f>
        <v>0.0407620478655603</v>
      </c>
      <c r="AG311" s="1" t="n">
        <f aca="false">AE311+AF311</f>
        <v>21.4887989034288</v>
      </c>
      <c r="AH311" s="1" t="n">
        <f aca="false">IF(AC311&gt;0,MOD(DEGREES(ACOS(((SIN(RADIANS($B$2))*COS(RADIANS(AD311)))-SIN(RADIANS(T311)))/(COS(RADIANS($B$2))*SIN(RADIANS(AD311)))))+180,360),MOD(540-DEGREES(ACOS(((SIN(RADIANS($B$2))*COS(RADIANS(AD311)))-SIN(RADIANS(T311)))/(COS(RADIANS($B$2))*SIN(RADIANS(AD311))))),360))</f>
        <v>167.421173220896</v>
      </c>
    </row>
    <row r="312" customFormat="false" ht="15" hidden="false" customHeight="false" outlineLevel="0" collapsed="false">
      <c r="D312" s="5" t="n">
        <f aca="false">D311+1</f>
        <v>46333</v>
      </c>
      <c r="E312" s="6" t="n">
        <f aca="false">$B$5</f>
        <v>0.5</v>
      </c>
      <c r="F312" s="7" t="n">
        <f aca="false">D312+2415018.5+E312-$B$4/24</f>
        <v>2461351.95833333</v>
      </c>
      <c r="G312" s="8" t="n">
        <f aca="false">(F312-2451545)/36525</f>
        <v>0.268499885922888</v>
      </c>
      <c r="I312" s="1" t="n">
        <f aca="false">MOD(280.46646+G312*(36000.76983+G312*0.0003032),360)</f>
        <v>226.6690743495</v>
      </c>
      <c r="J312" s="1" t="n">
        <f aca="false">357.52911+G312*(35999.05029-0.0001537*G312)</f>
        <v>10023.2699951167</v>
      </c>
      <c r="K312" s="1" t="n">
        <f aca="false">0.016708634-G312*(0.000042037+0.0000001267*G312)</f>
        <v>0.0166973379362151</v>
      </c>
      <c r="L312" s="1" t="n">
        <f aca="false">SIN(RADIANS(J312))*(1.914602-G312*(0.004817+0.000014*G312))+SIN(RADIANS(2*J312))*(0.019993-0.000101*G312)+SIN(RADIANS(3*J312))*0.000289</f>
        <v>-1.61807118855783</v>
      </c>
      <c r="M312" s="1" t="n">
        <f aca="false">I312+L312</f>
        <v>225.051003160942</v>
      </c>
      <c r="N312" s="1" t="n">
        <f aca="false">J312+L312</f>
        <v>10021.6519239282</v>
      </c>
      <c r="O312" s="1" t="n">
        <f aca="false">(1.000001018*(1-K312*K312))/(1+K312*COS(RADIANS(N312)))</f>
        <v>0.991038681820064</v>
      </c>
      <c r="P312" s="1" t="n">
        <f aca="false">M312-0.00569-0.00478*SIN(RADIANS(125.04-1934.136*G312))</f>
        <v>225.048005112594</v>
      </c>
      <c r="Q312" s="1" t="n">
        <f aca="false">23+(26+((21.448-G312*(46.815+G312*(0.00059-G312*0.001813))))/60)/60</f>
        <v>23.4357994917778</v>
      </c>
      <c r="R312" s="1" t="n">
        <f aca="false">Q312+0.00256*COS(RADIANS(125.04-1934.136*G312))</f>
        <v>23.437914925243</v>
      </c>
      <c r="S312" s="1" t="n">
        <f aca="false">DEGREES(ATAN2(COS(RADIANS(P312)),COS(RADIANS(R312))*SIN(RADIANS(P312))))</f>
        <v>-137.416048126324</v>
      </c>
      <c r="T312" s="1" t="n">
        <f aca="false">DEGREES(ASIN(SIN(RADIANS(R312))*SIN(RADIANS(P312))))</f>
        <v>-16.3492059709624</v>
      </c>
      <c r="U312" s="1" t="n">
        <f aca="false">TAN(RADIANS(R312/2))*TAN(RADIANS(R312/2))</f>
        <v>0.0430293323357778</v>
      </c>
      <c r="V312" s="1" t="n">
        <f aca="false">4*DEGREES(U312*SIN(2*RADIANS(I312))-2*K312*SIN(RADIANS(J312))+4*K312*U312*SIN(RADIANS(J312))*COS(2*RADIANS(I312))-0.5*U312*U312*SIN(4*RADIANS(I312))-1.25*K312*K312*SIN(2*RADIANS(J312)))</f>
        <v>16.373913224367</v>
      </c>
      <c r="W312" s="1" t="n">
        <f aca="false">DEGREES(ACOS(COS(RADIANS(90.833))/(COS(RADIANS($B$2))*COS(RADIANS(T312)))-TAN(RADIANS($B$2))*TAN(RADIANS(T312))))</f>
        <v>69.718401750431</v>
      </c>
      <c r="X312" s="6" t="n">
        <f aca="false">(720-4*$B$3-V312+$B$4*60)/1440</f>
        <v>0.533859171371967</v>
      </c>
      <c r="Y312" s="6" t="n">
        <f aca="false">(X312*1440-W312*4)/1440</f>
        <v>0.340196944287437</v>
      </c>
      <c r="Z312" s="6" t="n">
        <f aca="false">(X312*1440+W312*4)/1440</f>
        <v>0.727521398456498</v>
      </c>
      <c r="AA312" s="1" t="n">
        <f aca="false">8*W312</f>
        <v>557.747214003448</v>
      </c>
      <c r="AB312" s="1" t="n">
        <f aca="false">MOD(E312*1440+V312+4*$B$3-60*$B$4,1440)</f>
        <v>671.242793224367</v>
      </c>
      <c r="AC312" s="1" t="n">
        <f aca="false">IF(AB312/4&lt;0,AB312/4+180,AB312/4-180)</f>
        <v>-12.1893016939082</v>
      </c>
      <c r="AD312" s="1" t="n">
        <f aca="false">DEGREES(ACOS(SIN(RADIANS($B$2))*SIN(RADIANS(T312))+COS(RADIANS($B$2))*COS(RADIANS(T312))*COS(RADIANS(AC312))))</f>
        <v>68.8468648018899</v>
      </c>
      <c r="AE312" s="1" t="n">
        <f aca="false">90-AD312</f>
        <v>21.1531351981102</v>
      </c>
      <c r="AF312" s="1" t="n">
        <f aca="false">IF(AE312&gt;85,0,IF(AE312&gt;5,58.1/TAN(RADIANS(AE312))-0.07/POWER(TAN(RADIANS(AE312)),3)+0.000086/POWER(TAN(RADIANS(AE312)),5),IF(AE312&gt;-0.575,1735+AE312*(-518.2+AE312*(103.4+AE312*(-12.79+AE312*0.711))),-20.772/TAN(RADIANS(AE312)))))/3600</f>
        <v>0.0413768022507756</v>
      </c>
      <c r="AG312" s="1" t="n">
        <f aca="false">AE312+AF312</f>
        <v>21.1945120003609</v>
      </c>
      <c r="AH312" s="1" t="n">
        <f aca="false">IF(AC312&gt;0,MOD(DEGREES(ACOS(((SIN(RADIANS($B$2))*COS(RADIANS(AD312)))-SIN(RADIANS(T312)))/(COS(RADIANS($B$2))*SIN(RADIANS(AD312)))))+180,360),MOD(540-DEGREES(ACOS(((SIN(RADIANS($B$2))*COS(RADIANS(AD312)))-SIN(RADIANS(T312)))/(COS(RADIANS($B$2))*SIN(RADIANS(AD312))))),360))</f>
        <v>167.452878403516</v>
      </c>
    </row>
    <row r="313" customFormat="false" ht="15" hidden="false" customHeight="false" outlineLevel="0" collapsed="false">
      <c r="D313" s="5" t="n">
        <f aca="false">D312+1</f>
        <v>46334</v>
      </c>
      <c r="E313" s="6" t="n">
        <f aca="false">$B$5</f>
        <v>0.5</v>
      </c>
      <c r="F313" s="7" t="n">
        <f aca="false">D313+2415018.5+E313-$B$4/24</f>
        <v>2461352.95833333</v>
      </c>
      <c r="G313" s="8" t="n">
        <f aca="false">(F313-2451545)/36525</f>
        <v>0.268527264430759</v>
      </c>
      <c r="I313" s="1" t="n">
        <f aca="false">MOD(280.46646+G313*(36000.76983+G313*0.0003032),360)</f>
        <v>227.654721714123</v>
      </c>
      <c r="J313" s="1" t="n">
        <f aca="false">357.52911+G313*(35999.05029-0.0001537*G313)</f>
        <v>10024.2555953962</v>
      </c>
      <c r="K313" s="1" t="n">
        <f aca="false">0.016708634-G313*(0.000042037+0.0000001267*G313)</f>
        <v>0.0166973367834419</v>
      </c>
      <c r="L313" s="1" t="n">
        <f aca="false">SIN(RADIANS(J313))*(1.914602-G313*(0.004817+0.000014*G313))+SIN(RADIANS(2*J313))*(0.019993-0.000101*G313)+SIN(RADIANS(3*J313))*0.000289</f>
        <v>-1.60005709176849</v>
      </c>
      <c r="M313" s="1" t="n">
        <f aca="false">I313+L313</f>
        <v>226.054664622355</v>
      </c>
      <c r="N313" s="1" t="n">
        <f aca="false">J313+L313</f>
        <v>10022.6555383044</v>
      </c>
      <c r="O313" s="1" t="n">
        <f aca="false">(1.000001018*(1-K313*K313))/(1+K313*COS(RADIANS(N313)))</f>
        <v>0.990795478098429</v>
      </c>
      <c r="P313" s="1" t="n">
        <f aca="false">M313-0.00569-0.00478*SIN(RADIANS(125.04-1934.136*G313))</f>
        <v>226.051670223433</v>
      </c>
      <c r="Q313" s="1" t="n">
        <f aca="false">23+(26+((21.448-G313*(46.815+G313*(0.00059-G313*0.001813))))/60)/60</f>
        <v>23.4357991357436</v>
      </c>
      <c r="R313" s="1" t="n">
        <f aca="false">Q313+0.00256*COS(RADIANS(125.04-1934.136*G313))</f>
        <v>23.4379132358477</v>
      </c>
      <c r="S313" s="1" t="n">
        <f aca="false">DEGREES(ATAN2(COS(RADIANS(P313)),COS(RADIANS(R313))*SIN(RADIANS(P313))))</f>
        <v>-136.414440511583</v>
      </c>
      <c r="T313" s="1" t="n">
        <f aca="false">DEGREES(ASIN(SIN(RADIANS(R313))*SIN(RADIANS(P313))))</f>
        <v>-16.6407650819007</v>
      </c>
      <c r="U313" s="1" t="n">
        <f aca="false">TAN(RADIANS(R313/2))*TAN(RADIANS(R313/2))</f>
        <v>0.0430293259562661</v>
      </c>
      <c r="V313" s="1" t="n">
        <f aca="false">4*DEGREES(U313*SIN(2*RADIANS(I313))-2*K313*SIN(RADIANS(J313))+4*K313*U313*SIN(RADIANS(J313))*COS(2*RADIANS(I313))-0.5*U313*U313*SIN(4*RADIANS(I313))-1.25*K313*K313*SIN(2*RADIANS(J313)))</f>
        <v>16.3089555225767</v>
      </c>
      <c r="W313" s="1" t="n">
        <f aca="false">DEGREES(ACOS(COS(RADIANS(90.833))/(COS(RADIANS($B$2))*COS(RADIANS(T313)))-TAN(RADIANS($B$2))*TAN(RADIANS(T313))))</f>
        <v>69.292414417046</v>
      </c>
      <c r="X313" s="6" t="n">
        <f aca="false">(720-4*$B$3-V313+$B$4*60)/1440</f>
        <v>0.5339042808871</v>
      </c>
      <c r="Y313" s="6" t="n">
        <f aca="false">(X313*1440-W313*4)/1440</f>
        <v>0.341425351950861</v>
      </c>
      <c r="Z313" s="6" t="n">
        <f aca="false">(X313*1440+W313*4)/1440</f>
        <v>0.726383209823338</v>
      </c>
      <c r="AA313" s="1" t="n">
        <f aca="false">8*W313</f>
        <v>554.339315336368</v>
      </c>
      <c r="AB313" s="1" t="n">
        <f aca="false">MOD(E313*1440+V313+4*$B$3-60*$B$4,1440)</f>
        <v>671.177835522577</v>
      </c>
      <c r="AC313" s="1" t="n">
        <f aca="false">IF(AB313/4&lt;0,AB313/4+180,AB313/4-180)</f>
        <v>-12.2055411193558</v>
      </c>
      <c r="AD313" s="1" t="n">
        <f aca="false">DEGREES(ACOS(SIN(RADIANS($B$2))*SIN(RADIANS(T313))+COS(RADIANS($B$2))*COS(RADIANS(T313))*COS(RADIANS(AC313))))</f>
        <v>69.1377231715595</v>
      </c>
      <c r="AE313" s="1" t="n">
        <f aca="false">90-AD313</f>
        <v>20.8622768284405</v>
      </c>
      <c r="AF313" s="1" t="n">
        <f aca="false">IF(AE313&gt;85,0,IF(AE313&gt;5,58.1/TAN(RADIANS(AE313))-0.07/POWER(TAN(RADIANS(AE313)),3)+0.000086/POWER(TAN(RADIANS(AE313)),5),IF(AE313&gt;-0.575,1735+AE313*(-518.2+AE313*(103.4+AE313*(-12.79+AE313*0.711))),-20.772/TAN(RADIANS(AE313)))))/3600</f>
        <v>0.0419989063086486</v>
      </c>
      <c r="AG313" s="1" t="n">
        <f aca="false">AE313+AF313</f>
        <v>20.9042757347492</v>
      </c>
      <c r="AH313" s="1" t="n">
        <f aca="false">IF(AC313&gt;0,MOD(DEGREES(ACOS(((SIN(RADIANS($B$2))*COS(RADIANS(AD313)))-SIN(RADIANS(T313)))/(COS(RADIANS($B$2))*SIN(RADIANS(AD313)))))+180,360),MOD(540-DEGREES(ACOS(((SIN(RADIANS($B$2))*COS(RADIANS(AD313)))-SIN(RADIANS(T313)))/(COS(RADIANS($B$2))*SIN(RADIANS(AD313))))),360))</f>
        <v>167.480201026064</v>
      </c>
    </row>
    <row r="314" customFormat="false" ht="15" hidden="false" customHeight="false" outlineLevel="0" collapsed="false">
      <c r="D314" s="5" t="n">
        <f aca="false">D313+1</f>
        <v>46335</v>
      </c>
      <c r="E314" s="6" t="n">
        <f aca="false">$B$5</f>
        <v>0.5</v>
      </c>
      <c r="F314" s="7" t="n">
        <f aca="false">D314+2415018.5+E314-$B$4/24</f>
        <v>2461353.95833333</v>
      </c>
      <c r="G314" s="8" t="n">
        <f aca="false">(F314-2451545)/36525</f>
        <v>0.268554642938631</v>
      </c>
      <c r="I314" s="1" t="n">
        <f aca="false">MOD(280.46646+G314*(36000.76983+G314*0.0003032),360)</f>
        <v>228.640369078747</v>
      </c>
      <c r="J314" s="1" t="n">
        <f aca="false">357.52911+G314*(35999.05029-0.0001537*G314)</f>
        <v>10025.2411956757</v>
      </c>
      <c r="K314" s="1" t="n">
        <f aca="false">0.016708634-G314*(0.000042037+0.0000001267*G314)</f>
        <v>0.0166973356306685</v>
      </c>
      <c r="L314" s="1" t="n">
        <f aca="false">SIN(RADIANS(J314))*(1.914602-G314*(0.004817+0.000014*G314))+SIN(RADIANS(2*J314))*(0.019993-0.000101*G314)+SIN(RADIANS(3*J314))*0.000289</f>
        <v>-1.58155289854858</v>
      </c>
      <c r="M314" s="1" t="n">
        <f aca="false">I314+L314</f>
        <v>227.058816180198</v>
      </c>
      <c r="N314" s="1" t="n">
        <f aca="false">J314+L314</f>
        <v>10023.6596427771</v>
      </c>
      <c r="O314" s="1" t="n">
        <f aca="false">(1.000001018*(1-K314*K314))/(1+K314*COS(RADIANS(N314)))</f>
        <v>0.990554990150864</v>
      </c>
      <c r="P314" s="1" t="n">
        <f aca="false">M314-0.00569-0.00478*SIN(RADIANS(125.04-1934.136*G314))</f>
        <v>227.0558254284</v>
      </c>
      <c r="Q314" s="1" t="n">
        <f aca="false">23+(26+((21.448-G314*(46.815+G314*(0.00059-G314*0.001813))))/60)/60</f>
        <v>23.4357987797095</v>
      </c>
      <c r="R314" s="1" t="n">
        <f aca="false">Q314+0.00256*COS(RADIANS(125.04-1934.136*G314))</f>
        <v>23.4379115446467</v>
      </c>
      <c r="S314" s="1" t="n">
        <f aca="false">DEGREES(ATAN2(COS(RADIANS(P314)),COS(RADIANS(R314))*SIN(RADIANS(P314))))</f>
        <v>-135.409315546664</v>
      </c>
      <c r="T314" s="1" t="n">
        <f aca="false">DEGREES(ASIN(SIN(RADIANS(R314))*SIN(RADIANS(P314))))</f>
        <v>-16.9276443379504</v>
      </c>
      <c r="U314" s="1" t="n">
        <f aca="false">TAN(RADIANS(R314/2))*TAN(RADIANS(R314/2))</f>
        <v>0.0430293195699357</v>
      </c>
      <c r="V314" s="1" t="n">
        <f aca="false">4*DEGREES(U314*SIN(2*RADIANS(I314))-2*K314*SIN(RADIANS(J314))+4*K314*U314*SIN(RADIANS(J314))*COS(2*RADIANS(I314))-0.5*U314*U314*SIN(4*RADIANS(I314))-1.25*K314*K314*SIN(2*RADIANS(J314)))</f>
        <v>16.2297192298794</v>
      </c>
      <c r="W314" s="1" t="n">
        <f aca="false">DEGREES(ACOS(COS(RADIANS(90.833))/(COS(RADIANS($B$2))*COS(RADIANS(T314)))-TAN(RADIANS($B$2))*TAN(RADIANS(T314))))</f>
        <v>68.8708590812497</v>
      </c>
      <c r="X314" s="6" t="n">
        <f aca="false">(720-4*$B$3-V314+$B$4*60)/1440</f>
        <v>0.533959306090362</v>
      </c>
      <c r="Y314" s="6" t="n">
        <f aca="false">(X314*1440-W314*4)/1440</f>
        <v>0.342651364198001</v>
      </c>
      <c r="Z314" s="6" t="n">
        <f aca="false">(X314*1440+W314*4)/1440</f>
        <v>0.725267247982722</v>
      </c>
      <c r="AA314" s="1" t="n">
        <f aca="false">8*W314</f>
        <v>550.966872649997</v>
      </c>
      <c r="AB314" s="1" t="n">
        <f aca="false">MOD(E314*1440+V314+4*$B$3-60*$B$4,1440)</f>
        <v>671.09859922988</v>
      </c>
      <c r="AC314" s="1" t="n">
        <f aca="false">IF(AB314/4&lt;0,AB314/4+180,AB314/4-180)</f>
        <v>-12.2253501925301</v>
      </c>
      <c r="AD314" s="1" t="n">
        <f aca="false">DEGREES(ACOS(SIN(RADIANS($B$2))*SIN(RADIANS(T314))+COS(RADIANS($B$2))*COS(RADIANS(T314))*COS(RADIANS(AC314))))</f>
        <v>69.4244258344378</v>
      </c>
      <c r="AE314" s="1" t="n">
        <f aca="false">90-AD314</f>
        <v>20.5755741655622</v>
      </c>
      <c r="AF314" s="1" t="n">
        <f aca="false">IF(AE314&gt;85,0,IF(AE314&gt;5,58.1/TAN(RADIANS(AE314))-0.07/POWER(TAN(RADIANS(AE314)),3)+0.000086/POWER(TAN(RADIANS(AE314)),5),IF(AE314&gt;-0.575,1735+AE314*(-518.2+AE314*(103.4+AE314*(-12.79+AE314*0.711))),-20.772/TAN(RADIANS(AE314)))))/3600</f>
        <v>0.0426280845613781</v>
      </c>
      <c r="AG314" s="1" t="n">
        <f aca="false">AE314+AF314</f>
        <v>20.6182022501236</v>
      </c>
      <c r="AH314" s="1" t="n">
        <f aca="false">IF(AC314&gt;0,MOD(DEGREES(ACOS(((SIN(RADIANS($B$2))*COS(RADIANS(AD314)))-SIN(RADIANS(T314)))/(COS(RADIANS($B$2))*SIN(RADIANS(AD314)))))+180,360),MOD(540-DEGREES(ACOS(((SIN(RADIANS($B$2))*COS(RADIANS(AD314)))-SIN(RADIANS(T314)))/(COS(RADIANS($B$2))*SIN(RADIANS(AD314))))),360))</f>
        <v>167.5031557733</v>
      </c>
    </row>
    <row r="315" customFormat="false" ht="15" hidden="false" customHeight="false" outlineLevel="0" collapsed="false">
      <c r="D315" s="5" t="n">
        <f aca="false">D314+1</f>
        <v>46336</v>
      </c>
      <c r="E315" s="6" t="n">
        <f aca="false">$B$5</f>
        <v>0.5</v>
      </c>
      <c r="F315" s="7" t="n">
        <f aca="false">D315+2415018.5+E315-$B$4/24</f>
        <v>2461354.95833333</v>
      </c>
      <c r="G315" s="8" t="n">
        <f aca="false">(F315-2451545)/36525</f>
        <v>0.268582021446502</v>
      </c>
      <c r="I315" s="1" t="n">
        <f aca="false">MOD(280.46646+G315*(36000.76983+G315*0.0003032),360)</f>
        <v>229.62601644337</v>
      </c>
      <c r="J315" s="1" t="n">
        <f aca="false">357.52911+G315*(35999.05029-0.0001537*G315)</f>
        <v>10026.2267959551</v>
      </c>
      <c r="K315" s="1" t="n">
        <f aca="false">0.016708634-G315*(0.000042037+0.0000001267*G315)</f>
        <v>0.016697334477895</v>
      </c>
      <c r="L315" s="1" t="n">
        <f aca="false">SIN(RADIANS(J315))*(1.914602-G315*(0.004817+0.000014*G315))+SIN(RADIANS(2*J315))*(0.019993-0.000101*G315)+SIN(RADIANS(3*J315))*0.000289</f>
        <v>-1.56256383661738</v>
      </c>
      <c r="M315" s="1" t="n">
        <f aca="false">I315+L315</f>
        <v>228.063452606752</v>
      </c>
      <c r="N315" s="1" t="n">
        <f aca="false">J315+L315</f>
        <v>10024.6642321185</v>
      </c>
      <c r="O315" s="1" t="n">
        <f aca="false">(1.000001018*(1-K315*K315))/(1+K315*COS(RADIANS(N315)))</f>
        <v>0.990317293171275</v>
      </c>
      <c r="P315" s="1" t="n">
        <f aca="false">M315-0.00569-0.00478*SIN(RADIANS(125.04-1934.136*G315))</f>
        <v>228.060465499773</v>
      </c>
      <c r="Q315" s="1" t="n">
        <f aca="false">23+(26+((21.448-G315*(46.815+G315*(0.00059-G315*0.001813))))/60)/60</f>
        <v>23.4357984236754</v>
      </c>
      <c r="R315" s="1" t="n">
        <f aca="false">Q315+0.00256*COS(RADIANS(125.04-1934.136*G315))</f>
        <v>23.437909851641</v>
      </c>
      <c r="S315" s="1" t="n">
        <f aca="false">DEGREES(ATAN2(COS(RADIANS(P315)),COS(RADIANS(R315))*SIN(RADIANS(P315))))</f>
        <v>-134.40066149275</v>
      </c>
      <c r="T315" s="1" t="n">
        <f aca="false">DEGREES(ASIN(SIN(RADIANS(R315))*SIN(RADIANS(P315))))</f>
        <v>-17.2097321424677</v>
      </c>
      <c r="U315" s="1" t="n">
        <f aca="false">TAN(RADIANS(R315/2))*TAN(RADIANS(R315/2))</f>
        <v>0.043029313176791</v>
      </c>
      <c r="V315" s="1" t="n">
        <f aca="false">4*DEGREES(U315*SIN(2*RADIANS(I315))-2*K315*SIN(RADIANS(J315))+4*K315*U315*SIN(RADIANS(J315))*COS(2*RADIANS(I315))-0.5*U315*U315*SIN(4*RADIANS(I315))-1.25*K315*K315*SIN(2*RADIANS(J315)))</f>
        <v>16.1361664212491</v>
      </c>
      <c r="W315" s="1" t="n">
        <f aca="false">DEGREES(ACOS(COS(RADIANS(90.833))/(COS(RADIANS($B$2))*COS(RADIANS(T315)))-TAN(RADIANS($B$2))*TAN(RADIANS(T315))))</f>
        <v>68.4539496568486</v>
      </c>
      <c r="X315" s="6" t="n">
        <f aca="false">(720-4*$B$3-V315+$B$4*60)/1440</f>
        <v>0.534024273318577</v>
      </c>
      <c r="Y315" s="6" t="n">
        <f aca="false">(X315*1440-W315*4)/1440</f>
        <v>0.343874413160664</v>
      </c>
      <c r="Z315" s="6" t="n">
        <f aca="false">(X315*1440+W315*4)/1440</f>
        <v>0.72417413347649</v>
      </c>
      <c r="AA315" s="1" t="n">
        <f aca="false">8*W315</f>
        <v>547.631597254788</v>
      </c>
      <c r="AB315" s="1" t="n">
        <f aca="false">MOD(E315*1440+V315+4*$B$3-60*$B$4,1440)</f>
        <v>671.005046421249</v>
      </c>
      <c r="AC315" s="1" t="n">
        <f aca="false">IF(AB315/4&lt;0,AB315/4+180,AB315/4-180)</f>
        <v>-12.2487383946877</v>
      </c>
      <c r="AD315" s="1" t="n">
        <f aca="false">DEGREES(ACOS(SIN(RADIANS($B$2))*SIN(RADIANS(T315))+COS(RADIANS($B$2))*COS(RADIANS(T315))*COS(RADIANS(AC315))))</f>
        <v>69.7068607425698</v>
      </c>
      <c r="AE315" s="1" t="n">
        <f aca="false">90-AD315</f>
        <v>20.2931392574302</v>
      </c>
      <c r="AF315" s="1" t="n">
        <f aca="false">IF(AE315&gt;85,0,IF(AE315&gt;5,58.1/TAN(RADIANS(AE315))-0.07/POWER(TAN(RADIANS(AE315)),3)+0.000086/POWER(TAN(RADIANS(AE315)),5),IF(AE315&gt;-0.575,1735+AE315*(-518.2+AE315*(103.4+AE315*(-12.79+AE315*0.711))),-20.772/TAN(RADIANS(AE315)))))/3600</f>
        <v>0.0432640256824061</v>
      </c>
      <c r="AG315" s="1" t="n">
        <f aca="false">AE315+AF315</f>
        <v>20.3364032831126</v>
      </c>
      <c r="AH315" s="1" t="n">
        <f aca="false">IF(AC315&gt;0,MOD(DEGREES(ACOS(((SIN(RADIANS($B$2))*COS(RADIANS(AD315)))-SIN(RADIANS(T315)))/(COS(RADIANS($B$2))*SIN(RADIANS(AD315)))))+180,360),MOD(540-DEGREES(ACOS(((SIN(RADIANS($B$2))*COS(RADIANS(AD315)))-SIN(RADIANS(T315)))/(COS(RADIANS($B$2))*SIN(RADIANS(AD315))))),360))</f>
        <v>167.521760183587</v>
      </c>
    </row>
    <row r="316" customFormat="false" ht="15" hidden="false" customHeight="false" outlineLevel="0" collapsed="false">
      <c r="D316" s="5" t="n">
        <f aca="false">D315+1</f>
        <v>46337</v>
      </c>
      <c r="E316" s="6" t="n">
        <f aca="false">$B$5</f>
        <v>0.5</v>
      </c>
      <c r="F316" s="7" t="n">
        <f aca="false">D316+2415018.5+E316-$B$4/24</f>
        <v>2461355.95833333</v>
      </c>
      <c r="G316" s="8" t="n">
        <f aca="false">(F316-2451545)/36525</f>
        <v>0.268609399954373</v>
      </c>
      <c r="I316" s="1" t="n">
        <f aca="false">MOD(280.46646+G316*(36000.76983+G316*0.0003032),360)</f>
        <v>230.611663807993</v>
      </c>
      <c r="J316" s="1" t="n">
        <f aca="false">357.52911+G316*(35999.05029-0.0001537*G316)</f>
        <v>10027.2123962346</v>
      </c>
      <c r="K316" s="1" t="n">
        <f aca="false">0.016708634-G316*(0.000042037+0.0000001267*G316)</f>
        <v>0.0166973333251212</v>
      </c>
      <c r="L316" s="1" t="n">
        <f aca="false">SIN(RADIANS(J316))*(1.914602-G316*(0.004817+0.000014*G316))+SIN(RADIANS(2*J316))*(0.019993-0.000101*G316)+SIN(RADIANS(3*J316))*0.000289</f>
        <v>-1.54309529742908</v>
      </c>
      <c r="M316" s="1" t="n">
        <f aca="false">I316+L316</f>
        <v>229.068568510564</v>
      </c>
      <c r="N316" s="1" t="n">
        <f aca="false">J316+L316</f>
        <v>10025.6693009372</v>
      </c>
      <c r="O316" s="1" t="n">
        <f aca="false">(1.000001018*(1-K316*K316))/(1+K316*COS(RADIANS(N316)))</f>
        <v>0.990082461587636</v>
      </c>
      <c r="P316" s="1" t="n">
        <f aca="false">M316-0.00569-0.00478*SIN(RADIANS(125.04-1934.136*G316))</f>
        <v>229.065585046094</v>
      </c>
      <c r="Q316" s="1" t="n">
        <f aca="false">23+(26+((21.448-G316*(46.815+G316*(0.00059-G316*0.001813))))/60)/60</f>
        <v>23.4357980676413</v>
      </c>
      <c r="R316" s="1" t="n">
        <f aca="false">Q316+0.00256*COS(RADIANS(125.04-1934.136*G316))</f>
        <v>23.4379081568317</v>
      </c>
      <c r="S316" s="1" t="n">
        <f aca="false">DEGREES(ATAN2(COS(RADIANS(P316)),COS(RADIANS(R316))*SIN(RADIANS(P316))))</f>
        <v>-133.388470519002</v>
      </c>
      <c r="T316" s="1" t="n">
        <f aca="false">DEGREES(ASIN(SIN(RADIANS(R316))*SIN(RADIANS(P316))))</f>
        <v>-17.486917329107</v>
      </c>
      <c r="U316" s="1" t="n">
        <f aca="false">TAN(RADIANS(R316/2))*TAN(RADIANS(R316/2))</f>
        <v>0.0430293067768363</v>
      </c>
      <c r="V316" s="1" t="n">
        <f aca="false">4*DEGREES(U316*SIN(2*RADIANS(I316))-2*K316*SIN(RADIANS(J316))+4*K316*U316*SIN(RADIANS(J316))*COS(2*RADIANS(I316))-0.5*U316*U316*SIN(4*RADIANS(I316))-1.25*K316*K316*SIN(2*RADIANS(J316)))</f>
        <v>16.0282762885775</v>
      </c>
      <c r="W316" s="1" t="n">
        <f aca="false">DEGREES(ACOS(COS(RADIANS(90.833))/(COS(RADIANS($B$2))*COS(RADIANS(T316)))-TAN(RADIANS($B$2))*TAN(RADIANS(T316))))</f>
        <v>68.0419062476891</v>
      </c>
      <c r="X316" s="6" t="n">
        <f aca="false">(720-4*$B$3-V316+$B$4*60)/1440</f>
        <v>0.534099197021821</v>
      </c>
      <c r="Y316" s="6" t="n">
        <f aca="false">(X316*1440-W316*4)/1440</f>
        <v>0.345093901889352</v>
      </c>
      <c r="Z316" s="6" t="n">
        <f aca="false">(X316*1440+W316*4)/1440</f>
        <v>0.723104492154291</v>
      </c>
      <c r="AA316" s="1" t="n">
        <f aca="false">8*W316</f>
        <v>544.335249981512</v>
      </c>
      <c r="AB316" s="1" t="n">
        <f aca="false">MOD(E316*1440+V316+4*$B$3-60*$B$4,1440)</f>
        <v>670.897156288577</v>
      </c>
      <c r="AC316" s="1" t="n">
        <f aca="false">IF(AB316/4&lt;0,AB316/4+180,AB316/4-180)</f>
        <v>-12.2757109278556</v>
      </c>
      <c r="AD316" s="1" t="n">
        <f aca="false">DEGREES(ACOS(SIN(RADIANS($B$2))*SIN(RADIANS(T316))+COS(RADIANS($B$2))*COS(RADIANS(T316))*COS(RADIANS(AC316))))</f>
        <v>69.9849162911906</v>
      </c>
      <c r="AE316" s="1" t="n">
        <f aca="false">90-AD316</f>
        <v>20.0150837088094</v>
      </c>
      <c r="AF316" s="1" t="n">
        <f aca="false">IF(AE316&gt;85,0,IF(AE316&gt;5,58.1/TAN(RADIANS(AE316))-0.07/POWER(TAN(RADIANS(AE316)),3)+0.000086/POWER(TAN(RADIANS(AE316)),5),IF(AE316&gt;-0.575,1735+AE316*(-518.2+AE316*(103.4+AE316*(-12.79+AE316*0.711))),-20.772/TAN(RADIANS(AE316)))))/3600</f>
        <v>0.0439063804772317</v>
      </c>
      <c r="AG316" s="1" t="n">
        <f aca="false">AE316+AF316</f>
        <v>20.0589900892866</v>
      </c>
      <c r="AH316" s="1" t="n">
        <f aca="false">IF(AC316&gt;0,MOD(DEGREES(ACOS(((SIN(RADIANS($B$2))*COS(RADIANS(AD316)))-SIN(RADIANS(T316)))/(COS(RADIANS($B$2))*SIN(RADIANS(AD316)))))+180,360),MOD(540-DEGREES(ACOS(((SIN(RADIANS($B$2))*COS(RADIANS(AD316)))-SIN(RADIANS(T316)))/(COS(RADIANS($B$2))*SIN(RADIANS(AD316))))),360))</f>
        <v>167.536034643992</v>
      </c>
    </row>
    <row r="317" customFormat="false" ht="15" hidden="false" customHeight="false" outlineLevel="0" collapsed="false">
      <c r="D317" s="5" t="n">
        <f aca="false">D316+1</f>
        <v>46338</v>
      </c>
      <c r="E317" s="6" t="n">
        <f aca="false">$B$5</f>
        <v>0.5</v>
      </c>
      <c r="F317" s="7" t="n">
        <f aca="false">D317+2415018.5+E317-$B$4/24</f>
        <v>2461356.95833333</v>
      </c>
      <c r="G317" s="8" t="n">
        <f aca="false">(F317-2451545)/36525</f>
        <v>0.268636778462245</v>
      </c>
      <c r="I317" s="1" t="n">
        <f aca="false">MOD(280.46646+G317*(36000.76983+G317*0.0003032),360)</f>
        <v>231.597311172618</v>
      </c>
      <c r="J317" s="1" t="n">
        <f aca="false">357.52911+G317*(35999.05029-0.0001537*G317)</f>
        <v>10028.1979965141</v>
      </c>
      <c r="K317" s="1" t="n">
        <f aca="false">0.016708634-G317*(0.000042037+0.0000001267*G317)</f>
        <v>0.0166973321723472</v>
      </c>
      <c r="L317" s="1" t="n">
        <f aca="false">SIN(RADIANS(J317))*(1.914602-G317*(0.004817+0.000014*G317))+SIN(RADIANS(2*J317))*(0.019993-0.000101*G317)+SIN(RADIANS(3*J317))*0.000289</f>
        <v>-1.52315283489629</v>
      </c>
      <c r="M317" s="1" t="n">
        <f aca="false">I317+L317</f>
        <v>230.074158337722</v>
      </c>
      <c r="N317" s="1" t="n">
        <f aca="false">J317+L317</f>
        <v>10026.6748436792</v>
      </c>
      <c r="O317" s="1" t="n">
        <f aca="false">(1.000001018*(1-K317*K317))/(1+K317*COS(RADIANS(N317)))</f>
        <v>0.989850569035047</v>
      </c>
      <c r="P317" s="1" t="n">
        <f aca="false">M317-0.00569-0.00478*SIN(RADIANS(125.04-1934.136*G317))</f>
        <v>230.071178513449</v>
      </c>
      <c r="Q317" s="1" t="n">
        <f aca="false">23+(26+((21.448-G317*(46.815+G317*(0.00059-G317*0.001813))))/60)/60</f>
        <v>23.4357977116072</v>
      </c>
      <c r="R317" s="1" t="n">
        <f aca="false">Q317+0.00256*COS(RADIANS(125.04-1934.136*G317))</f>
        <v>23.43790646022</v>
      </c>
      <c r="S317" s="1" t="n">
        <f aca="false">DEGREES(ATAN2(COS(RADIANS(P317)),COS(RADIANS(R317))*SIN(RADIANS(P317))))</f>
        <v>-132.372738801727</v>
      </c>
      <c r="T317" s="1" t="n">
        <f aca="false">DEGREES(ASIN(SIN(RADIANS(R317))*SIN(RADIANS(P317))))</f>
        <v>-17.7590892430772</v>
      </c>
      <c r="U317" s="1" t="n">
        <f aca="false">TAN(RADIANS(R317/2))*TAN(RADIANS(R317/2))</f>
        <v>0.043029300370076</v>
      </c>
      <c r="V317" s="1" t="n">
        <f aca="false">4*DEGREES(U317*SIN(2*RADIANS(I317))-2*K317*SIN(RADIANS(J317))+4*K317*U317*SIN(RADIANS(J317))*COS(2*RADIANS(I317))-0.5*U317*U317*SIN(4*RADIANS(I317))-1.25*K317*K317*SIN(2*RADIANS(J317)))</f>
        <v>15.9060454674052</v>
      </c>
      <c r="W317" s="1" t="n">
        <f aca="false">DEGREES(ACOS(COS(RADIANS(90.833))/(COS(RADIANS($B$2))*COS(RADIANS(T317)))-TAN(RADIANS($B$2))*TAN(RADIANS(T317))))</f>
        <v>67.6349550451582</v>
      </c>
      <c r="X317" s="6" t="n">
        <f aca="false">(720-4*$B$3-V317+$B$4*60)/1440</f>
        <v>0.534184079536524</v>
      </c>
      <c r="Y317" s="6" t="n">
        <f aca="false">(X317*1440-W317*4)/1440</f>
        <v>0.346309204411085</v>
      </c>
      <c r="Z317" s="6" t="n">
        <f aca="false">(X317*1440+W317*4)/1440</f>
        <v>0.722058954661964</v>
      </c>
      <c r="AA317" s="1" t="n">
        <f aca="false">8*W317</f>
        <v>541.079640361266</v>
      </c>
      <c r="AB317" s="1" t="n">
        <f aca="false">MOD(E317*1440+V317+4*$B$3-60*$B$4,1440)</f>
        <v>670.774925467405</v>
      </c>
      <c r="AC317" s="1" t="n">
        <f aca="false">IF(AB317/4&lt;0,AB317/4+180,AB317/4-180)</f>
        <v>-12.3062686331487</v>
      </c>
      <c r="AD317" s="1" t="n">
        <f aca="false">DEGREES(ACOS(SIN(RADIANS($B$2))*SIN(RADIANS(T317))+COS(RADIANS($B$2))*COS(RADIANS(T317))*COS(RADIANS(AC317))))</f>
        <v>70.2584813926693</v>
      </c>
      <c r="AE317" s="1" t="n">
        <f aca="false">90-AD317</f>
        <v>19.7415186073307</v>
      </c>
      <c r="AF317" s="1" t="n">
        <f aca="false">IF(AE317&gt;85,0,IF(AE317&gt;5,58.1/TAN(RADIANS(AE317))-0.07/POWER(TAN(RADIANS(AE317)),3)+0.000086/POWER(TAN(RADIANS(AE317)),5),IF(AE317&gt;-0.575,1735+AE317*(-518.2+AE317*(103.4+AE317*(-12.79+AE317*0.711))),-20.772/TAN(RADIANS(AE317)))))/3600</f>
        <v>0.0445547598734462</v>
      </c>
      <c r="AG317" s="1" t="n">
        <f aca="false">AE317+AF317</f>
        <v>19.7860733672042</v>
      </c>
      <c r="AH317" s="1" t="n">
        <f aca="false">IF(AC317&gt;0,MOD(DEGREES(ACOS(((SIN(RADIANS($B$2))*COS(RADIANS(AD317)))-SIN(RADIANS(T317)))/(COS(RADIANS($B$2))*SIN(RADIANS(AD317)))))+180,360),MOD(540-DEGREES(ACOS(((SIN(RADIANS($B$2))*COS(RADIANS(AD317)))-SIN(RADIANS(T317)))/(COS(RADIANS($B$2))*SIN(RADIANS(AD317))))),360))</f>
        <v>167.546002381441</v>
      </c>
    </row>
    <row r="318" customFormat="false" ht="15" hidden="false" customHeight="false" outlineLevel="0" collapsed="false">
      <c r="D318" s="5" t="n">
        <f aca="false">D317+1</f>
        <v>46339</v>
      </c>
      <c r="E318" s="6" t="n">
        <f aca="false">$B$5</f>
        <v>0.5</v>
      </c>
      <c r="F318" s="7" t="n">
        <f aca="false">D318+2415018.5+E318-$B$4/24</f>
        <v>2461357.95833333</v>
      </c>
      <c r="G318" s="8" t="n">
        <f aca="false">(F318-2451545)/36525</f>
        <v>0.268664156970116</v>
      </c>
      <c r="I318" s="1" t="n">
        <f aca="false">MOD(280.46646+G318*(36000.76983+G318*0.0003032),360)</f>
        <v>232.582958537243</v>
      </c>
      <c r="J318" s="1" t="n">
        <f aca="false">357.52911+G318*(35999.05029-0.0001537*G318)</f>
        <v>10029.1835967935</v>
      </c>
      <c r="K318" s="1" t="n">
        <f aca="false">0.016708634-G318*(0.000042037+0.0000001267*G318)</f>
        <v>0.0166973310195731</v>
      </c>
      <c r="L318" s="1" t="n">
        <f aca="false">SIN(RADIANS(J318))*(1.914602-G318*(0.004817+0.000014*G318))+SIN(RADIANS(2*J318))*(0.019993-0.000101*G318)+SIN(RADIANS(3*J318))*0.000289</f>
        <v>-1.50274216404059</v>
      </c>
      <c r="M318" s="1" t="n">
        <f aca="false">I318+L318</f>
        <v>231.080216373202</v>
      </c>
      <c r="N318" s="1" t="n">
        <f aca="false">J318+L318</f>
        <v>10027.6808546295</v>
      </c>
      <c r="O318" s="1" t="n">
        <f aca="false">(1.000001018*(1-K318*K318))/(1+K318*COS(RADIANS(N318)))</f>
        <v>0.989621688328941</v>
      </c>
      <c r="P318" s="1" t="n">
        <f aca="false">M318-0.00569-0.00478*SIN(RADIANS(125.04-1934.136*G318))</f>
        <v>231.077240186812</v>
      </c>
      <c r="Q318" s="1" t="n">
        <f aca="false">23+(26+((21.448-G318*(46.815+G318*(0.00059-G318*0.001813))))/60)/60</f>
        <v>23.4357973555731</v>
      </c>
      <c r="R318" s="1" t="n">
        <f aca="false">Q318+0.00256*COS(RADIANS(125.04-1934.136*G318))</f>
        <v>23.4379047618071</v>
      </c>
      <c r="S318" s="1" t="n">
        <f aca="false">DEGREES(ATAN2(COS(RADIANS(P318)),COS(RADIANS(R318))*SIN(RADIANS(P318))))</f>
        <v>-131.353466619817</v>
      </c>
      <c r="T318" s="1" t="n">
        <f aca="false">DEGREES(ASIN(SIN(RADIANS(R318))*SIN(RADIANS(P318))))</f>
        <v>-18.0261378257248</v>
      </c>
      <c r="U318" s="1" t="n">
        <f aca="false">TAN(RADIANS(R318/2))*TAN(RADIANS(R318/2))</f>
        <v>0.0430292939565142</v>
      </c>
      <c r="V318" s="1" t="n">
        <f aca="false">4*DEGREES(U318*SIN(2*RADIANS(I318))-2*K318*SIN(RADIANS(J318))+4*K318*U318*SIN(RADIANS(J318))*COS(2*RADIANS(I318))-0.5*U318*U318*SIN(4*RADIANS(I318))-1.25*K318*K318*SIN(2*RADIANS(J318)))</f>
        <v>15.7694883356574</v>
      </c>
      <c r="W318" s="1" t="n">
        <f aca="false">DEGREES(ACOS(COS(RADIANS(90.833))/(COS(RADIANS($B$2))*COS(RADIANS(T318)))-TAN(RADIANS($B$2))*TAN(RADIANS(T318))))</f>
        <v>67.2333281962055</v>
      </c>
      <c r="X318" s="6" t="n">
        <f aca="false">(720-4*$B$3-V318+$B$4*60)/1440</f>
        <v>0.534278910878016</v>
      </c>
      <c r="Y318" s="6" t="n">
        <f aca="false">(X318*1440-W318*4)/1440</f>
        <v>0.347519665888556</v>
      </c>
      <c r="Z318" s="6" t="n">
        <f aca="false">(X318*1440+W318*4)/1440</f>
        <v>0.721038155867475</v>
      </c>
      <c r="AA318" s="1" t="n">
        <f aca="false">8*W318</f>
        <v>537.866625569644</v>
      </c>
      <c r="AB318" s="1" t="n">
        <f aca="false">MOD(E318*1440+V318+4*$B$3-60*$B$4,1440)</f>
        <v>670.638368335657</v>
      </c>
      <c r="AC318" s="1" t="n">
        <f aca="false">IF(AB318/4&lt;0,AB318/4+180,AB318/4-180)</f>
        <v>-12.3404079160856</v>
      </c>
      <c r="AD318" s="1" t="n">
        <f aca="false">DEGREES(ACOS(SIN(RADIANS($B$2))*SIN(RADIANS(T318))+COS(RADIANS($B$2))*COS(RADIANS(T318))*COS(RADIANS(AC318))))</f>
        <v>70.5274455522064</v>
      </c>
      <c r="AE318" s="1" t="n">
        <f aca="false">90-AD318</f>
        <v>19.4725544477936</v>
      </c>
      <c r="AF318" s="1" t="n">
        <f aca="false">IF(AE318&gt;85,0,IF(AE318&gt;5,58.1/TAN(RADIANS(AE318))-0.07/POWER(TAN(RADIANS(AE318)),3)+0.000086/POWER(TAN(RADIANS(AE318)),5),IF(AE318&gt;-0.575,1735+AE318*(-518.2+AE318*(103.4+AE318*(-12.79+AE318*0.711))),-20.772/TAN(RADIANS(AE318)))))/3600</f>
        <v>0.0452087329381996</v>
      </c>
      <c r="AG318" s="1" t="n">
        <f aca="false">AE318+AF318</f>
        <v>19.5177631807318</v>
      </c>
      <c r="AH318" s="1" t="n">
        <f aca="false">IF(AC318&gt;0,MOD(DEGREES(ACOS(((SIN(RADIANS($B$2))*COS(RADIANS(AD318)))-SIN(RADIANS(T318)))/(COS(RADIANS($B$2))*SIN(RADIANS(AD318)))))+180,360),MOD(540-DEGREES(ACOS(((SIN(RADIANS($B$2))*COS(RADIANS(AD318)))-SIN(RADIANS(T318)))/(COS(RADIANS($B$2))*SIN(RADIANS(AD318))))),360))</f>
        <v>167.551689449925</v>
      </c>
    </row>
    <row r="319" customFormat="false" ht="15" hidden="false" customHeight="false" outlineLevel="0" collapsed="false">
      <c r="D319" s="5" t="n">
        <f aca="false">D318+1</f>
        <v>46340</v>
      </c>
      <c r="E319" s="6" t="n">
        <f aca="false">$B$5</f>
        <v>0.5</v>
      </c>
      <c r="F319" s="7" t="n">
        <f aca="false">D319+2415018.5+E319-$B$4/24</f>
        <v>2461358.95833333</v>
      </c>
      <c r="G319" s="8" t="n">
        <f aca="false">(F319-2451545)/36525</f>
        <v>0.268691535477987</v>
      </c>
      <c r="I319" s="1" t="n">
        <f aca="false">MOD(280.46646+G319*(36000.76983+G319*0.0003032),360)</f>
        <v>233.568605901868</v>
      </c>
      <c r="J319" s="1" t="n">
        <f aca="false">357.52911+G319*(35999.05029-0.0001537*G319)</f>
        <v>10030.169197073</v>
      </c>
      <c r="K319" s="1" t="n">
        <f aca="false">0.016708634-G319*(0.000042037+0.0000001267*G319)</f>
        <v>0.0166973298667987</v>
      </c>
      <c r="L319" s="1" t="n">
        <f aca="false">SIN(RADIANS(J319))*(1.914602-G319*(0.004817+0.000014*G319))+SIN(RADIANS(2*J319))*(0.019993-0.000101*G319)+SIN(RADIANS(3*J319))*0.000289</f>
        <v>-1.4818691595697</v>
      </c>
      <c r="M319" s="1" t="n">
        <f aca="false">I319+L319</f>
        <v>232.086736742298</v>
      </c>
      <c r="N319" s="1" t="n">
        <f aca="false">J319+L319</f>
        <v>10028.6873279134</v>
      </c>
      <c r="O319" s="1" t="n">
        <f aca="false">(1.000001018*(1-K319*K319))/(1+K319*COS(RADIANS(N319)))</f>
        <v>0.989395891438456</v>
      </c>
      <c r="P319" s="1" t="n">
        <f aca="false">M319-0.00569-0.00478*SIN(RADIANS(125.04-1934.136*G319))</f>
        <v>232.083764191473</v>
      </c>
      <c r="Q319" s="1" t="n">
        <f aca="false">23+(26+((21.448-G319*(46.815+G319*(0.00059-G319*0.001813))))/60)/60</f>
        <v>23.435796999539</v>
      </c>
      <c r="R319" s="1" t="n">
        <f aca="false">Q319+0.00256*COS(RADIANS(125.04-1934.136*G319))</f>
        <v>23.4379030615941</v>
      </c>
      <c r="S319" s="1" t="n">
        <f aca="false">DEGREES(ATAN2(COS(RADIANS(P319)),COS(RADIANS(R319))*SIN(RADIANS(P319))))</f>
        <v>-130.330658445925</v>
      </c>
      <c r="T319" s="1" t="n">
        <f aca="false">DEGREES(ASIN(SIN(RADIANS(R319))*SIN(RADIANS(P319))))</f>
        <v>-18.2879537023796</v>
      </c>
      <c r="U319" s="1" t="n">
        <f aca="false">TAN(RADIANS(R319/2))*TAN(RADIANS(R319/2))</f>
        <v>0.0430292875361554</v>
      </c>
      <c r="V319" s="1" t="n">
        <f aca="false">4*DEGREES(U319*SIN(2*RADIANS(I319))-2*K319*SIN(RADIANS(J319))+4*K319*U319*SIN(RADIANS(J319))*COS(2*RADIANS(I319))-0.5*U319*U319*SIN(4*RADIANS(I319))-1.25*K319*K319*SIN(2*RADIANS(J319)))</f>
        <v>15.6186372828159</v>
      </c>
      <c r="W319" s="1" t="n">
        <f aca="false">DEGREES(ACOS(COS(RADIANS(90.833))/(COS(RADIANS($B$2))*COS(RADIANS(T319)))-TAN(RADIANS($B$2))*TAN(RADIANS(T319))))</f>
        <v>66.8372636400921</v>
      </c>
      <c r="X319" s="6" t="n">
        <f aca="false">(720-4*$B$3-V319+$B$4*60)/1440</f>
        <v>0.5343836685536</v>
      </c>
      <c r="Y319" s="6" t="n">
        <f aca="false">(X319*1440-W319*4)/1440</f>
        <v>0.348724602886678</v>
      </c>
      <c r="Z319" s="6" t="n">
        <f aca="false">(X319*1440+W319*4)/1440</f>
        <v>0.720042734220523</v>
      </c>
      <c r="AA319" s="1" t="n">
        <f aca="false">8*W319</f>
        <v>534.698109120737</v>
      </c>
      <c r="AB319" s="1" t="n">
        <f aca="false">MOD(E319*1440+V319+4*$B$3-60*$B$4,1440)</f>
        <v>670.487517282816</v>
      </c>
      <c r="AC319" s="1" t="n">
        <f aca="false">IF(AB319/4&lt;0,AB319/4+180,AB319/4-180)</f>
        <v>-12.378120679296</v>
      </c>
      <c r="AD319" s="1" t="n">
        <f aca="false">DEGREES(ACOS(SIN(RADIANS($B$2))*SIN(RADIANS(T319))+COS(RADIANS($B$2))*COS(RADIANS(T319))*COS(RADIANS(AC319))))</f>
        <v>70.7916989452345</v>
      </c>
      <c r="AE319" s="1" t="n">
        <f aca="false">90-AD319</f>
        <v>19.2083010547655</v>
      </c>
      <c r="AF319" s="1" t="n">
        <f aca="false">IF(AE319&gt;85,0,IF(AE319&gt;5,58.1/TAN(RADIANS(AE319))-0.07/POWER(TAN(RADIANS(AE319)),3)+0.000086/POWER(TAN(RADIANS(AE319)),5),IF(AE319&gt;-0.575,1735+AE319*(-518.2+AE319*(103.4+AE319*(-12.79+AE319*0.711))),-20.772/TAN(RADIANS(AE319)))))/3600</f>
        <v>0.045867824943624</v>
      </c>
      <c r="AG319" s="1" t="n">
        <f aca="false">AE319+AF319</f>
        <v>19.2541688797091</v>
      </c>
      <c r="AH319" s="1" t="n">
        <f aca="false">IF(AC319&gt;0,MOD(DEGREES(ACOS(((SIN(RADIANS($B$2))*COS(RADIANS(AD319)))-SIN(RADIANS(T319)))/(COS(RADIANS($B$2))*SIN(RADIANS(AD319)))))+180,360),MOD(540-DEGREES(ACOS(((SIN(RADIANS($B$2))*COS(RADIANS(AD319)))-SIN(RADIANS(T319)))/(COS(RADIANS($B$2))*SIN(RADIANS(AD319))))),360))</f>
        <v>167.553124713789</v>
      </c>
    </row>
    <row r="320" customFormat="false" ht="15" hidden="false" customHeight="false" outlineLevel="0" collapsed="false">
      <c r="D320" s="5" t="n">
        <f aca="false">D319+1</f>
        <v>46341</v>
      </c>
      <c r="E320" s="6" t="n">
        <f aca="false">$B$5</f>
        <v>0.5</v>
      </c>
      <c r="F320" s="7" t="n">
        <f aca="false">D320+2415018.5+E320-$B$4/24</f>
        <v>2461359.95833333</v>
      </c>
      <c r="G320" s="8" t="n">
        <f aca="false">(F320-2451545)/36525</f>
        <v>0.268718913985859</v>
      </c>
      <c r="I320" s="1" t="n">
        <f aca="false">MOD(280.46646+G320*(36000.76983+G320*0.0003032),360)</f>
        <v>234.554253266493</v>
      </c>
      <c r="J320" s="1" t="n">
        <f aca="false">357.52911+G320*(35999.05029-0.0001537*G320)</f>
        <v>10031.1547973525</v>
      </c>
      <c r="K320" s="1" t="n">
        <f aca="false">0.016708634-G320*(0.000042037+0.0000001267*G320)</f>
        <v>0.0166973287140242</v>
      </c>
      <c r="L320" s="1" t="n">
        <f aca="false">SIN(RADIANS(J320))*(1.914602-G320*(0.004817+0.000014*G320))+SIN(RADIANS(2*J320))*(0.019993-0.000101*G320)+SIN(RADIANS(3*J320))*0.000289</f>
        <v>-1.46053985438086</v>
      </c>
      <c r="M320" s="1" t="n">
        <f aca="false">I320+L320</f>
        <v>233.093713412112</v>
      </c>
      <c r="N320" s="1" t="n">
        <f aca="false">J320+L320</f>
        <v>10029.6942574981</v>
      </c>
      <c r="O320" s="1" t="n">
        <f aca="false">(1.000001018*(1-K320*K320))/(1+K320*COS(RADIANS(N320)))</f>
        <v>0.989173249459986</v>
      </c>
      <c r="P320" s="1" t="n">
        <f aca="false">M320-0.00569-0.00478*SIN(RADIANS(125.04-1934.136*G320))</f>
        <v>233.09074449453</v>
      </c>
      <c r="Q320" s="1" t="n">
        <f aca="false">23+(26+((21.448-G320*(46.815+G320*(0.00059-G320*0.001813))))/60)/60</f>
        <v>23.4357966435049</v>
      </c>
      <c r="R320" s="1" t="n">
        <f aca="false">Q320+0.00256*COS(RADIANS(125.04-1934.136*G320))</f>
        <v>23.4379013595822</v>
      </c>
      <c r="S320" s="1" t="n">
        <f aca="false">DEGREES(ATAN2(COS(RADIANS(P320)),COS(RADIANS(R320))*SIN(RADIANS(P320))))</f>
        <v>-129.304323032862</v>
      </c>
      <c r="T320" s="1" t="n">
        <f aca="false">DEGREES(ASIN(SIN(RADIANS(R320))*SIN(RADIANS(P320))))</f>
        <v>-18.5444282733758</v>
      </c>
      <c r="U320" s="1" t="n">
        <f aca="false">TAN(RADIANS(R320/2))*TAN(RADIANS(R320/2))</f>
        <v>0.043029281109004</v>
      </c>
      <c r="V320" s="1" t="n">
        <f aca="false">4*DEGREES(U320*SIN(2*RADIANS(I320))-2*K320*SIN(RADIANS(J320))+4*K320*U320*SIN(RADIANS(J320))*COS(2*RADIANS(I320))-0.5*U320*U320*SIN(4*RADIANS(I320))-1.25*K320*K320*SIN(2*RADIANS(J320)))</f>
        <v>15.4535429480288</v>
      </c>
      <c r="W320" s="1" t="n">
        <f aca="false">DEGREES(ACOS(COS(RADIANS(90.833))/(COS(RADIANS($B$2))*COS(RADIANS(T320)))-TAN(RADIANS($B$2))*TAN(RADIANS(T320))))</f>
        <v>66.4470049121306</v>
      </c>
      <c r="X320" s="6" t="n">
        <f aca="false">(720-4*$B$3-V320+$B$4*60)/1440</f>
        <v>0.534498317397202</v>
      </c>
      <c r="Y320" s="6" t="n">
        <f aca="false">(X320*1440-W320*4)/1440</f>
        <v>0.349923303752395</v>
      </c>
      <c r="Z320" s="6" t="n">
        <f aca="false">(X320*1440+W320*4)/1440</f>
        <v>0.719073331042009</v>
      </c>
      <c r="AA320" s="1" t="n">
        <f aca="false">8*W320</f>
        <v>531.576039297045</v>
      </c>
      <c r="AB320" s="1" t="n">
        <f aca="false">MOD(E320*1440+V320+4*$B$3-60*$B$4,1440)</f>
        <v>670.322422948029</v>
      </c>
      <c r="AC320" s="1" t="n">
        <f aca="false">IF(AB320/4&lt;0,AB320/4+180,AB320/4-180)</f>
        <v>-12.4193942629928</v>
      </c>
      <c r="AD320" s="1" t="n">
        <f aca="false">DEGREES(ACOS(SIN(RADIANS($B$2))*SIN(RADIANS(T320))+COS(RADIANS($B$2))*COS(RADIANS(T320))*COS(RADIANS(AC320))))</f>
        <v>71.0511324964563</v>
      </c>
      <c r="AE320" s="1" t="n">
        <f aca="false">90-AD320</f>
        <v>18.9488675035437</v>
      </c>
      <c r="AF320" s="1" t="n">
        <f aca="false">IF(AE320&gt;85,0,IF(AE320&gt;5,58.1/TAN(RADIANS(AE320))-0.07/POWER(TAN(RADIANS(AE320)),3)+0.000086/POWER(TAN(RADIANS(AE320)),5),IF(AE320&gt;-0.575,1735+AE320*(-518.2+AE320*(103.4+AE320*(-12.79+AE320*0.711))),-20.772/TAN(RADIANS(AE320)))))/3600</f>
        <v>0.0465315155030791</v>
      </c>
      <c r="AG320" s="1" t="n">
        <f aca="false">AE320+AF320</f>
        <v>18.9953990190468</v>
      </c>
      <c r="AH320" s="1" t="n">
        <f aca="false">IF(AC320&gt;0,MOD(DEGREES(ACOS(((SIN(RADIANS($B$2))*COS(RADIANS(AD320)))-SIN(RADIANS(T320)))/(COS(RADIANS($B$2))*SIN(RADIANS(AD320)))))+180,360),MOD(540-DEGREES(ACOS(((SIN(RADIANS($B$2))*COS(RADIANS(AD320)))-SIN(RADIANS(T320)))/(COS(RADIANS($B$2))*SIN(RADIANS(AD320))))),360))</f>
        <v>167.550339827109</v>
      </c>
    </row>
    <row r="321" customFormat="false" ht="15" hidden="false" customHeight="false" outlineLevel="0" collapsed="false">
      <c r="D321" s="5" t="n">
        <f aca="false">D320+1</f>
        <v>46342</v>
      </c>
      <c r="E321" s="6" t="n">
        <f aca="false">$B$5</f>
        <v>0.5</v>
      </c>
      <c r="F321" s="7" t="n">
        <f aca="false">D321+2415018.5+E321-$B$4/24</f>
        <v>2461360.95833333</v>
      </c>
      <c r="G321" s="8" t="n">
        <f aca="false">(F321-2451545)/36525</f>
        <v>0.26874629249373</v>
      </c>
      <c r="I321" s="1" t="n">
        <f aca="false">MOD(280.46646+G321*(36000.76983+G321*0.0003032),360)</f>
        <v>235.53990063112</v>
      </c>
      <c r="J321" s="1" t="n">
        <f aca="false">357.52911+G321*(35999.05029-0.0001537*G321)</f>
        <v>10032.1403976319</v>
      </c>
      <c r="K321" s="1" t="n">
        <f aca="false">0.016708634-G321*(0.000042037+0.0000001267*G321)</f>
        <v>0.0166973275612495</v>
      </c>
      <c r="L321" s="1" t="n">
        <f aca="false">SIN(RADIANS(J321))*(1.914602-G321*(0.004817+0.000014*G321))+SIN(RADIANS(2*J321))*(0.019993-0.000101*G321)+SIN(RADIANS(3*J321))*0.000289</f>
        <v>-1.43876043799145</v>
      </c>
      <c r="M321" s="1" t="n">
        <f aca="false">I321+L321</f>
        <v>234.101140193129</v>
      </c>
      <c r="N321" s="1" t="n">
        <f aca="false">J321+L321</f>
        <v>10030.7016371939</v>
      </c>
      <c r="O321" s="1" t="n">
        <f aca="false">(1.000001018*(1-K321*K321))/(1+K321*COS(RADIANS(N321)))</f>
        <v>0.988953832590937</v>
      </c>
      <c r="P321" s="1" t="n">
        <f aca="false">M321-0.00569-0.00478*SIN(RADIANS(125.04-1934.136*G321))</f>
        <v>234.098174906465</v>
      </c>
      <c r="Q321" s="1" t="n">
        <f aca="false">23+(26+((21.448-G321*(46.815+G321*(0.00059-G321*0.001813))))/60)/60</f>
        <v>23.4357962874708</v>
      </c>
      <c r="R321" s="1" t="n">
        <f aca="false">Q321+0.00256*COS(RADIANS(125.04-1934.136*G321))</f>
        <v>23.4378996557724</v>
      </c>
      <c r="S321" s="1" t="n">
        <f aca="false">DEGREES(ATAN2(COS(RADIANS(P321)),COS(RADIANS(R321))*SIN(RADIANS(P321))))</f>
        <v>-128.274473494657</v>
      </c>
      <c r="T321" s="1" t="n">
        <f aca="false">DEGREES(ASIN(SIN(RADIANS(R321))*SIN(RADIANS(P321))))</f>
        <v>-18.795453808149</v>
      </c>
      <c r="U321" s="1" t="n">
        <f aca="false">TAN(RADIANS(R321/2))*TAN(RADIANS(R321/2))</f>
        <v>0.0430292746750641</v>
      </c>
      <c r="V321" s="1" t="n">
        <f aca="false">4*DEGREES(U321*SIN(2*RADIANS(I321))-2*K321*SIN(RADIANS(J321))+4*K321*U321*SIN(RADIANS(J321))*COS(2*RADIANS(I321))-0.5*U321*U321*SIN(4*RADIANS(I321))-1.25*K321*K321*SIN(2*RADIANS(J321)))</f>
        <v>15.2742744257458</v>
      </c>
      <c r="W321" s="1" t="n">
        <f aca="false">DEGREES(ACOS(COS(RADIANS(90.833))/(COS(RADIANS($B$2))*COS(RADIANS(T321)))-TAN(RADIANS($B$2))*TAN(RADIANS(T321))))</f>
        <v>66.0628009127238</v>
      </c>
      <c r="X321" s="6" t="n">
        <f aca="false">(720-4*$B$3-V321+$B$4*60)/1440</f>
        <v>0.534622809426565</v>
      </c>
      <c r="Y321" s="6" t="n">
        <f aca="false">(X321*1440-W321*4)/1440</f>
        <v>0.351115029113444</v>
      </c>
      <c r="Z321" s="6" t="n">
        <f aca="false">(X321*1440+W321*4)/1440</f>
        <v>0.718130589739687</v>
      </c>
      <c r="AA321" s="1" t="n">
        <f aca="false">8*W321</f>
        <v>528.502407301791</v>
      </c>
      <c r="AB321" s="1" t="n">
        <f aca="false">MOD(E321*1440+V321+4*$B$3-60*$B$4,1440)</f>
        <v>670.143154425746</v>
      </c>
      <c r="AC321" s="1" t="n">
        <f aca="false">IF(AB321/4&lt;0,AB321/4+180,AB321/4-180)</f>
        <v>-12.4642113935635</v>
      </c>
      <c r="AD321" s="1" t="n">
        <f aca="false">DEGREES(ACOS(SIN(RADIANS($B$2))*SIN(RADIANS(T321))+COS(RADIANS($B$2))*COS(RADIANS(T321))*COS(RADIANS(AC321))))</f>
        <v>71.3056379604538</v>
      </c>
      <c r="AE321" s="1" t="n">
        <f aca="false">90-AD321</f>
        <v>18.6943620395462</v>
      </c>
      <c r="AF321" s="1" t="n">
        <f aca="false">IF(AE321&gt;85,0,IF(AE321&gt;5,58.1/TAN(RADIANS(AE321))-0.07/POWER(TAN(RADIANS(AE321)),3)+0.000086/POWER(TAN(RADIANS(AE321)),5),IF(AE321&gt;-0.575,1735+AE321*(-518.2+AE321*(103.4+AE321*(-12.79+AE321*0.711))),-20.772/TAN(RADIANS(AE321)))))/3600</f>
        <v>0.047199236803485</v>
      </c>
      <c r="AG321" s="1" t="n">
        <f aca="false">AE321+AF321</f>
        <v>18.7415612763497</v>
      </c>
      <c r="AH321" s="1" t="n">
        <f aca="false">IF(AC321&gt;0,MOD(DEGREES(ACOS(((SIN(RADIANS($B$2))*COS(RADIANS(AD321)))-SIN(RADIANS(T321)))/(COS(RADIANS($B$2))*SIN(RADIANS(AD321)))))+180,360),MOD(540-DEGREES(ACOS(((SIN(RADIANS($B$2))*COS(RADIANS(AD321)))-SIN(RADIANS(T321)))/(COS(RADIANS($B$2))*SIN(RADIANS(AD321))))),360))</f>
        <v>167.543369209257</v>
      </c>
    </row>
    <row r="322" customFormat="false" ht="15" hidden="false" customHeight="false" outlineLevel="0" collapsed="false">
      <c r="D322" s="5" t="n">
        <f aca="false">D321+1</f>
        <v>46343</v>
      </c>
      <c r="E322" s="6" t="n">
        <f aca="false">$B$5</f>
        <v>0.5</v>
      </c>
      <c r="F322" s="7" t="n">
        <f aca="false">D322+2415018.5+E322-$B$4/24</f>
        <v>2461361.95833333</v>
      </c>
      <c r="G322" s="8" t="n">
        <f aca="false">(F322-2451545)/36525</f>
        <v>0.268773671001601</v>
      </c>
      <c r="I322" s="1" t="n">
        <f aca="false">MOD(280.46646+G322*(36000.76983+G322*0.0003032),360)</f>
        <v>236.525547995747</v>
      </c>
      <c r="J322" s="1" t="n">
        <f aca="false">357.52911+G322*(35999.05029-0.0001537*G322)</f>
        <v>10033.1259979114</v>
      </c>
      <c r="K322" s="1" t="n">
        <f aca="false">0.016708634-G322*(0.000042037+0.0000001267*G322)</f>
        <v>0.0166973264084745</v>
      </c>
      <c r="L322" s="1" t="n">
        <f aca="false">SIN(RADIANS(J322))*(1.914602-G322*(0.004817+0.000014*G322))+SIN(RADIANS(2*J322))*(0.019993-0.000101*G322)+SIN(RADIANS(3*J322))*0.000289</f>
        <v>-1.41653725489598</v>
      </c>
      <c r="M322" s="1" t="n">
        <f aca="false">I322+L322</f>
        <v>235.109010740851</v>
      </c>
      <c r="N322" s="1" t="n">
        <f aca="false">J322+L322</f>
        <v>10031.7094606565</v>
      </c>
      <c r="O322" s="1" t="n">
        <f aca="false">(1.000001018*(1-K322*K322))/(1+K322*COS(RADIANS(N322)))</f>
        <v>0.988737710103683</v>
      </c>
      <c r="P322" s="1" t="n">
        <f aca="false">M322-0.00569-0.00478*SIN(RADIANS(125.04-1934.136*G322))</f>
        <v>235.106049082779</v>
      </c>
      <c r="Q322" s="1" t="n">
        <f aca="false">23+(26+((21.448-G322*(46.815+G322*(0.00059-G322*0.001813))))/60)/60</f>
        <v>23.4357959314367</v>
      </c>
      <c r="R322" s="1" t="n">
        <f aca="false">Q322+0.00256*COS(RADIANS(125.04-1934.136*G322))</f>
        <v>23.437897950166</v>
      </c>
      <c r="S322" s="1" t="n">
        <f aca="false">DEGREES(ATAN2(COS(RADIANS(P322)),COS(RADIANS(R322))*SIN(RADIANS(P322))))</f>
        <v>-127.241127381744</v>
      </c>
      <c r="T322" s="1" t="n">
        <f aca="false">DEGREES(ASIN(SIN(RADIANS(R322))*SIN(RADIANS(P322))))</f>
        <v>-19.0409235422895</v>
      </c>
      <c r="U322" s="1" t="n">
        <f aca="false">TAN(RADIANS(R322/2))*TAN(RADIANS(R322/2))</f>
        <v>0.0430292682343403</v>
      </c>
      <c r="V322" s="1" t="n">
        <f aca="false">4*DEGREES(U322*SIN(2*RADIANS(I322))-2*K322*SIN(RADIANS(J322))+4*K322*U322*SIN(RADIANS(J322))*COS(2*RADIANS(I322))-0.5*U322*U322*SIN(4*RADIANS(I322))-1.25*K322*K322*SIN(2*RADIANS(J322)))</f>
        <v>15.0809194375454</v>
      </c>
      <c r="W322" s="1" t="n">
        <f aca="false">DEGREES(ACOS(COS(RADIANS(90.833))/(COS(RADIANS($B$2))*COS(RADIANS(T322)))-TAN(RADIANS($B$2))*TAN(RADIANS(T322))))</f>
        <v>65.684905640114</v>
      </c>
      <c r="X322" s="6" t="n">
        <f aca="false">(720-4*$B$3-V322+$B$4*60)/1440</f>
        <v>0.534757083723927</v>
      </c>
      <c r="Y322" s="6" t="n">
        <f aca="false">(X322*1440-W322*4)/1440</f>
        <v>0.352299012501388</v>
      </c>
      <c r="Z322" s="6" t="n">
        <f aca="false">(X322*1440+W322*4)/1440</f>
        <v>0.717215154946466</v>
      </c>
      <c r="AA322" s="1" t="n">
        <f aca="false">8*W322</f>
        <v>525.479245120912</v>
      </c>
      <c r="AB322" s="1" t="n">
        <f aca="false">MOD(E322*1440+V322+4*$B$3-60*$B$4,1440)</f>
        <v>669.949799437545</v>
      </c>
      <c r="AC322" s="1" t="n">
        <f aca="false">IF(AB322/4&lt;0,AB322/4+180,AB322/4-180)</f>
        <v>-12.5125501406137</v>
      </c>
      <c r="AD322" s="1" t="n">
        <f aca="false">DEGREES(ACOS(SIN(RADIANS($B$2))*SIN(RADIANS(T322))+COS(RADIANS($B$2))*COS(RADIANS(T322))*COS(RADIANS(AC322))))</f>
        <v>71.5551080037894</v>
      </c>
      <c r="AE322" s="1" t="n">
        <f aca="false">90-AD322</f>
        <v>18.4448919962106</v>
      </c>
      <c r="AF322" s="1" t="n">
        <f aca="false">IF(AE322&gt;85,0,IF(AE322&gt;5,58.1/TAN(RADIANS(AE322))-0.07/POWER(TAN(RADIANS(AE322)),3)+0.000086/POWER(TAN(RADIANS(AE322)),5),IF(AE322&gt;-0.575,1735+AE322*(-518.2+AE322*(103.4+AE322*(-12.79+AE322*0.711))),-20.772/TAN(RADIANS(AE322)))))/3600</f>
        <v>0.04787037196137</v>
      </c>
      <c r="AG322" s="1" t="n">
        <f aca="false">AE322+AF322</f>
        <v>18.492762368172</v>
      </c>
      <c r="AH322" s="1" t="n">
        <f aca="false">IF(AC322&gt;0,MOD(DEGREES(ACOS(((SIN(RADIANS($B$2))*COS(RADIANS(AD322)))-SIN(RADIANS(T322)))/(COS(RADIANS($B$2))*SIN(RADIANS(AD322)))))+180,360),MOD(540-DEGREES(ACOS(((SIN(RADIANS($B$2))*COS(RADIANS(AD322)))-SIN(RADIANS(T322)))/(COS(RADIANS($B$2))*SIN(RADIANS(AD322))))),360))</f>
        <v>167.532250016702</v>
      </c>
    </row>
    <row r="323" customFormat="false" ht="15" hidden="false" customHeight="false" outlineLevel="0" collapsed="false">
      <c r="D323" s="5" t="n">
        <f aca="false">D322+1</f>
        <v>46344</v>
      </c>
      <c r="E323" s="6" t="n">
        <f aca="false">$B$5</f>
        <v>0.5</v>
      </c>
      <c r="F323" s="7" t="n">
        <f aca="false">D323+2415018.5+E323-$B$4/24</f>
        <v>2461362.95833333</v>
      </c>
      <c r="G323" s="8" t="n">
        <f aca="false">(F323-2451545)/36525</f>
        <v>0.268801049509473</v>
      </c>
      <c r="I323" s="1" t="n">
        <f aca="false">MOD(280.46646+G323*(36000.76983+G323*0.0003032),360)</f>
        <v>237.511195360372</v>
      </c>
      <c r="J323" s="1" t="n">
        <f aca="false">357.52911+G323*(35999.05029-0.0001537*G323)</f>
        <v>10034.1115981908</v>
      </c>
      <c r="K323" s="1" t="n">
        <f aca="false">0.016708634-G323*(0.000042037+0.0000001267*G323)</f>
        <v>0.0166973252556994</v>
      </c>
      <c r="L323" s="1" t="n">
        <f aca="false">SIN(RADIANS(J323))*(1.914602-G323*(0.004817+0.000014*G323))+SIN(RADIANS(2*J323))*(0.019993-0.000101*G323)+SIN(RADIANS(3*J323))*0.000289</f>
        <v>-1.39387680284958</v>
      </c>
      <c r="M323" s="1" t="n">
        <f aca="false">I323+L323</f>
        <v>236.117318557522</v>
      </c>
      <c r="N323" s="1" t="n">
        <f aca="false">J323+L323</f>
        <v>10032.717721388</v>
      </c>
      <c r="O323" s="1" t="n">
        <f aca="false">(1.000001018*(1-K323*K323))/(1+K323*COS(RADIANS(N323)))</f>
        <v>0.988524950319745</v>
      </c>
      <c r="P323" s="1" t="n">
        <f aca="false">M323-0.00569-0.00478*SIN(RADIANS(125.04-1934.136*G323))</f>
        <v>236.114360525711</v>
      </c>
      <c r="Q323" s="1" t="n">
        <f aca="false">23+(26+((21.448-G323*(46.815+G323*(0.00059-G323*0.001813))))/60)/60</f>
        <v>23.4357955754026</v>
      </c>
      <c r="R323" s="1" t="n">
        <f aca="false">Q323+0.00256*COS(RADIANS(125.04-1934.136*G323))</f>
        <v>23.4378962427642</v>
      </c>
      <c r="S323" s="1" t="n">
        <f aca="false">DEGREES(ATAN2(COS(RADIANS(P323)),COS(RADIANS(R323))*SIN(RADIANS(P323))))</f>
        <v>-126.204306749692</v>
      </c>
      <c r="T323" s="1" t="n">
        <f aca="false">DEGREES(ASIN(SIN(RADIANS(R323))*SIN(RADIANS(P323))))</f>
        <v>-19.2807317774202</v>
      </c>
      <c r="U323" s="1" t="n">
        <f aca="false">TAN(RADIANS(R323/2))*TAN(RADIANS(R323/2))</f>
        <v>0.0430292617868368</v>
      </c>
      <c r="V323" s="1" t="n">
        <f aca="false">4*DEGREES(U323*SIN(2*RADIANS(I323))-2*K323*SIN(RADIANS(J323))+4*K323*U323*SIN(RADIANS(J323))*COS(2*RADIANS(I323))-0.5*U323*U323*SIN(4*RADIANS(I323))-1.25*K323*K323*SIN(2*RADIANS(J323)))</f>
        <v>14.8735844689134</v>
      </c>
      <c r="W323" s="1" t="n">
        <f aca="false">DEGREES(ACOS(COS(RADIANS(90.833))/(COS(RADIANS($B$2))*COS(RADIANS(T323)))-TAN(RADIANS($B$2))*TAN(RADIANS(T323))))</f>
        <v>65.3135778853486</v>
      </c>
      <c r="X323" s="6" t="n">
        <f aca="false">(720-4*$B$3-V323+$B$4*60)/1440</f>
        <v>0.534901066341032</v>
      </c>
      <c r="Y323" s="6" t="n">
        <f aca="false">(X323*1440-W323*4)/1440</f>
        <v>0.353474461103953</v>
      </c>
      <c r="Z323" s="6" t="n">
        <f aca="false">(X323*1440+W323*4)/1440</f>
        <v>0.716327671578112</v>
      </c>
      <c r="AA323" s="1" t="n">
        <f aca="false">8*W323</f>
        <v>522.508623082789</v>
      </c>
      <c r="AB323" s="1" t="n">
        <f aca="false">MOD(E323*1440+V323+4*$B$3-60*$B$4,1440)</f>
        <v>669.742464468914</v>
      </c>
      <c r="AC323" s="1" t="n">
        <f aca="false">IF(AB323/4&lt;0,AB323/4+180,AB323/4-180)</f>
        <v>-12.5643838827716</v>
      </c>
      <c r="AD323" s="1" t="n">
        <f aca="false">DEGREES(ACOS(SIN(RADIANS($B$2))*SIN(RADIANS(T323))+COS(RADIANS($B$2))*COS(RADIANS(T323))*COS(RADIANS(AC323))))</f>
        <v>71.7994362885201</v>
      </c>
      <c r="AE323" s="1" t="n">
        <f aca="false">90-AD323</f>
        <v>18.2005637114799</v>
      </c>
      <c r="AF323" s="1" t="n">
        <f aca="false">IF(AE323&gt;85,0,IF(AE323&gt;5,58.1/TAN(RADIANS(AE323))-0.07/POWER(TAN(RADIANS(AE323)),3)+0.000086/POWER(TAN(RADIANS(AE323)),5),IF(AE323&gt;-0.575,1735+AE323*(-518.2+AE323*(103.4+AE323*(-12.79+AE323*0.711))),-20.772/TAN(RADIANS(AE323)))))/3600</f>
        <v>0.0485442535325907</v>
      </c>
      <c r="AG323" s="1" t="n">
        <f aca="false">AE323+AF323</f>
        <v>18.2491079650125</v>
      </c>
      <c r="AH323" s="1" t="n">
        <f aca="false">IF(AC323&gt;0,MOD(DEGREES(ACOS(((SIN(RADIANS($B$2))*COS(RADIANS(AD323)))-SIN(RADIANS(T323)))/(COS(RADIANS($B$2))*SIN(RADIANS(AD323)))))+180,360),MOD(540-DEGREES(ACOS(((SIN(RADIANS($B$2))*COS(RADIANS(AD323)))-SIN(RADIANS(T323)))/(COS(RADIANS($B$2))*SIN(RADIANS(AD323))))),360))</f>
        <v>167.517022111145</v>
      </c>
    </row>
    <row r="324" customFormat="false" ht="15" hidden="false" customHeight="false" outlineLevel="0" collapsed="false">
      <c r="D324" s="5" t="n">
        <f aca="false">D323+1</f>
        <v>46345</v>
      </c>
      <c r="E324" s="6" t="n">
        <f aca="false">$B$5</f>
        <v>0.5</v>
      </c>
      <c r="F324" s="7" t="n">
        <f aca="false">D324+2415018.5+E324-$B$4/24</f>
        <v>2461363.95833333</v>
      </c>
      <c r="G324" s="8" t="n">
        <f aca="false">(F324-2451545)/36525</f>
        <v>0.268828428017344</v>
      </c>
      <c r="I324" s="1" t="n">
        <f aca="false">MOD(280.46646+G324*(36000.76983+G324*0.0003032),360)</f>
        <v>238.496842724999</v>
      </c>
      <c r="J324" s="1" t="n">
        <f aca="false">357.52911+G324*(35999.05029-0.0001537*G324)</f>
        <v>10035.0971984703</v>
      </c>
      <c r="K324" s="1" t="n">
        <f aca="false">0.016708634-G324*(0.000042037+0.0000001267*G324)</f>
        <v>0.0166973241029241</v>
      </c>
      <c r="L324" s="1" t="n">
        <f aca="false">SIN(RADIANS(J324))*(1.914602-G324*(0.004817+0.000014*G324))+SIN(RADIANS(2*J324))*(0.019993-0.000101*G324)+SIN(RADIANS(3*J324))*0.000289</f>
        <v>-1.37078573107958</v>
      </c>
      <c r="M324" s="1" t="n">
        <f aca="false">I324+L324</f>
        <v>237.126056993919</v>
      </c>
      <c r="N324" s="1" t="n">
        <f aca="false">J324+L324</f>
        <v>10033.7264127392</v>
      </c>
      <c r="O324" s="1" t="n">
        <f aca="false">(1.000001018*(1-K324*K324))/(1+K324*COS(RADIANS(N324)))</f>
        <v>0.988315620584216</v>
      </c>
      <c r="P324" s="1" t="n">
        <f aca="false">M324-0.00569-0.00478*SIN(RADIANS(125.04-1934.136*G324))</f>
        <v>237.123102586036</v>
      </c>
      <c r="Q324" s="1" t="n">
        <f aca="false">23+(26+((21.448-G324*(46.815+G324*(0.00059-G324*0.001813))))/60)/60</f>
        <v>23.4357952193685</v>
      </c>
      <c r="R324" s="1" t="n">
        <f aca="false">Q324+0.00256*COS(RADIANS(125.04-1934.136*G324))</f>
        <v>23.4378945335679</v>
      </c>
      <c r="S324" s="1" t="n">
        <f aca="false">DEGREES(ATAN2(COS(RADIANS(P324)),COS(RADIANS(R324))*SIN(RADIANS(P324))))</f>
        <v>-125.16403822092</v>
      </c>
      <c r="T324" s="1" t="n">
        <f aca="false">DEGREES(ASIN(SIN(RADIANS(R324))*SIN(RADIANS(P324))))</f>
        <v>-19.5147739837422</v>
      </c>
      <c r="U324" s="1" t="n">
        <f aca="false">TAN(RADIANS(R324/2))*TAN(RADIANS(R324/2))</f>
        <v>0.0430292553325581</v>
      </c>
      <c r="V324" s="1" t="n">
        <f aca="false">4*DEGREES(U324*SIN(2*RADIANS(I324))-2*K324*SIN(RADIANS(J324))+4*K324*U324*SIN(RADIANS(J324))*COS(2*RADIANS(I324))-0.5*U324*U324*SIN(4*RADIANS(I324))-1.25*K324*K324*SIN(2*RADIANS(J324)))</f>
        <v>14.6523948698408</v>
      </c>
      <c r="W324" s="1" t="n">
        <f aca="false">DEGREES(ACOS(COS(RADIANS(90.833))/(COS(RADIANS($B$2))*COS(RADIANS(T324)))-TAN(RADIANS($B$2))*TAN(RADIANS(T324))))</f>
        <v>64.949080888131</v>
      </c>
      <c r="X324" s="6" t="n">
        <f aca="false">(720-4*$B$3-V324+$B$4*60)/1440</f>
        <v>0.535054670229277</v>
      </c>
      <c r="Y324" s="6" t="n">
        <f aca="false">(X324*1440-W324*4)/1440</f>
        <v>0.354640556651136</v>
      </c>
      <c r="Z324" s="6" t="n">
        <f aca="false">(X324*1440+W324*4)/1440</f>
        <v>0.715468783807419</v>
      </c>
      <c r="AA324" s="1" t="n">
        <f aca="false">8*W324</f>
        <v>519.592647105048</v>
      </c>
      <c r="AB324" s="1" t="n">
        <f aca="false">MOD(E324*1440+V324+4*$B$3-60*$B$4,1440)</f>
        <v>669.521274869841</v>
      </c>
      <c r="AC324" s="1" t="n">
        <f aca="false">IF(AB324/4&lt;0,AB324/4+180,AB324/4-180)</f>
        <v>-12.6196812825398</v>
      </c>
      <c r="AD324" s="1" t="n">
        <f aca="false">DEGREES(ACOS(SIN(RADIANS($B$2))*SIN(RADIANS(T324))+COS(RADIANS($B$2))*COS(RADIANS(T324))*COS(RADIANS(AC324))))</f>
        <v>72.038517557029</v>
      </c>
      <c r="AE324" s="1" t="n">
        <f aca="false">90-AD324</f>
        <v>17.961482442971</v>
      </c>
      <c r="AF324" s="1" t="n">
        <f aca="false">IF(AE324&gt;85,0,IF(AE324&gt;5,58.1/TAN(RADIANS(AE324))-0.07/POWER(TAN(RADIANS(AE324)),3)+0.000086/POWER(TAN(RADIANS(AE324)),5),IF(AE324&gt;-0.575,1735+AE324*(-518.2+AE324*(103.4+AE324*(-12.79+AE324*0.711))),-20.772/TAN(RADIANS(AE324)))))/3600</f>
        <v>0.0492201622078529</v>
      </c>
      <c r="AG324" s="1" t="n">
        <f aca="false">AE324+AF324</f>
        <v>18.0107026051789</v>
      </c>
      <c r="AH324" s="1" t="n">
        <f aca="false">IF(AC324&gt;0,MOD(DEGREES(ACOS(((SIN(RADIANS($B$2))*COS(RADIANS(AD324)))-SIN(RADIANS(T324)))/(COS(RADIANS($B$2))*SIN(RADIANS(AD324)))))+180,360),MOD(540-DEGREES(ACOS(((SIN(RADIANS($B$2))*COS(RADIANS(AD324)))-SIN(RADIANS(T324)))/(COS(RADIANS($B$2))*SIN(RADIANS(AD324))))),360))</f>
        <v>167.49772802412</v>
      </c>
    </row>
    <row r="325" customFormat="false" ht="15" hidden="false" customHeight="false" outlineLevel="0" collapsed="false">
      <c r="D325" s="5" t="n">
        <f aca="false">D324+1</f>
        <v>46346</v>
      </c>
      <c r="E325" s="6" t="n">
        <f aca="false">$B$5</f>
        <v>0.5</v>
      </c>
      <c r="F325" s="7" t="n">
        <f aca="false">D325+2415018.5+E325-$B$4/24</f>
        <v>2461364.95833333</v>
      </c>
      <c r="G325" s="8" t="n">
        <f aca="false">(F325-2451545)/36525</f>
        <v>0.268855806525215</v>
      </c>
      <c r="I325" s="1" t="n">
        <f aca="false">MOD(280.46646+G325*(36000.76983+G325*0.0003032),360)</f>
        <v>239.482490089627</v>
      </c>
      <c r="J325" s="1" t="n">
        <f aca="false">357.52911+G325*(35999.05029-0.0001537*G325)</f>
        <v>10036.0827987498</v>
      </c>
      <c r="K325" s="1" t="n">
        <f aca="false">0.016708634-G325*(0.000042037+0.0000001267*G325)</f>
        <v>0.0166973229501487</v>
      </c>
      <c r="L325" s="1" t="n">
        <f aca="false">SIN(RADIANS(J325))*(1.914602-G325*(0.004817+0.000014*G325))+SIN(RADIANS(2*J325))*(0.019993-0.000101*G325)+SIN(RADIANS(3*J325))*0.000289</f>
        <v>-1.34727083842369</v>
      </c>
      <c r="M325" s="1" t="n">
        <f aca="false">I325+L325</f>
        <v>238.135219251204</v>
      </c>
      <c r="N325" s="1" t="n">
        <f aca="false">J325+L325</f>
        <v>10034.7355279113</v>
      </c>
      <c r="O325" s="1" t="n">
        <f aca="false">(1.000001018*(1-K325*K325))/(1+K325*COS(RADIANS(N325)))</f>
        <v>0.988109787240432</v>
      </c>
      <c r="P325" s="1" t="n">
        <f aca="false">M325-0.00569-0.00478*SIN(RADIANS(125.04-1934.136*G325))</f>
        <v>238.132268464911</v>
      </c>
      <c r="Q325" s="1" t="n">
        <f aca="false">23+(26+((21.448-G325*(46.815+G325*(0.00059-G325*0.001813))))/60)/60</f>
        <v>23.4357948633344</v>
      </c>
      <c r="R325" s="1" t="n">
        <f aca="false">Q325+0.00256*COS(RADIANS(125.04-1934.136*G325))</f>
        <v>23.4378928225785</v>
      </c>
      <c r="S325" s="1" t="n">
        <f aca="false">DEGREES(ATAN2(COS(RADIANS(P325)),COS(RADIANS(R325))*SIN(RADIANS(P325))))</f>
        <v>-124.120353038862</v>
      </c>
      <c r="T325" s="1" t="n">
        <f aca="false">DEGREES(ASIN(SIN(RADIANS(R325))*SIN(RADIANS(P325))))</f>
        <v>-19.7429469050745</v>
      </c>
      <c r="U325" s="1" t="n">
        <f aca="false">TAN(RADIANS(R325/2))*TAN(RADIANS(R325/2))</f>
        <v>0.0430292488715084</v>
      </c>
      <c r="V325" s="1" t="n">
        <f aca="false">4*DEGREES(U325*SIN(2*RADIANS(I325))-2*K325*SIN(RADIANS(J325))+4*K325*U325*SIN(RADIANS(J325))*COS(2*RADIANS(I325))-0.5*U325*U325*SIN(4*RADIANS(I325))-1.25*K325*K325*SIN(2*RADIANS(J325)))</f>
        <v>14.4174949182002</v>
      </c>
      <c r="W325" s="1" t="n">
        <f aca="false">DEGREES(ACOS(COS(RADIANS(90.833))/(COS(RADIANS($B$2))*COS(RADIANS(T325)))-TAN(RADIANS($B$2))*TAN(RADIANS(T325))))</f>
        <v>64.5916819523907</v>
      </c>
      <c r="X325" s="6" t="n">
        <f aca="false">(720-4*$B$3-V325+$B$4*60)/1440</f>
        <v>0.535217795195694</v>
      </c>
      <c r="Y325" s="6" t="n">
        <f aca="false">(X325*1440-W325*4)/1440</f>
        <v>0.355796456439054</v>
      </c>
      <c r="Z325" s="6" t="n">
        <f aca="false">(X325*1440+W325*4)/1440</f>
        <v>0.714639133952335</v>
      </c>
      <c r="AA325" s="1" t="n">
        <f aca="false">8*W325</f>
        <v>516.733455619125</v>
      </c>
      <c r="AB325" s="1" t="n">
        <f aca="false">MOD(E325*1440+V325+4*$B$3-60*$B$4,1440)</f>
        <v>669.2863749182</v>
      </c>
      <c r="AC325" s="1" t="n">
        <f aca="false">IF(AB325/4&lt;0,AB325/4+180,AB325/4-180)</f>
        <v>-12.67840627045</v>
      </c>
      <c r="AD325" s="1" t="n">
        <f aca="false">DEGREES(ACOS(SIN(RADIANS($B$2))*SIN(RADIANS(T325))+COS(RADIANS($B$2))*COS(RADIANS(T325))*COS(RADIANS(AC325))))</f>
        <v>72.2722477180692</v>
      </c>
      <c r="AE325" s="1" t="n">
        <f aca="false">90-AD325</f>
        <v>17.7277522819308</v>
      </c>
      <c r="AF325" s="1" t="n">
        <f aca="false">IF(AE325&gt;85,0,IF(AE325&gt;5,58.1/TAN(RADIANS(AE325))-0.07/POWER(TAN(RADIANS(AE325)),3)+0.000086/POWER(TAN(RADIANS(AE325)),5),IF(AE325&gt;-0.575,1735+AE325*(-518.2+AE325*(103.4+AE325*(-12.79+AE325*0.711))),-20.772/TAN(RADIANS(AE325)))))/3600</f>
        <v>0.0498973257281715</v>
      </c>
      <c r="AG325" s="1" t="n">
        <f aca="false">AE325+AF325</f>
        <v>17.777649607659</v>
      </c>
      <c r="AH325" s="1" t="n">
        <f aca="false">IF(AC325&gt;0,MOD(DEGREES(ACOS(((SIN(RADIANS($B$2))*COS(RADIANS(AD325)))-SIN(RADIANS(T325)))/(COS(RADIANS($B$2))*SIN(RADIANS(AD325)))))+180,360),MOD(540-DEGREES(ACOS(((SIN(RADIANS($B$2))*COS(RADIANS(AD325)))-SIN(RADIANS(T325)))/(COS(RADIANS($B$2))*SIN(RADIANS(AD325))))),360))</f>
        <v>167.474412918172</v>
      </c>
    </row>
    <row r="326" customFormat="false" ht="15" hidden="false" customHeight="false" outlineLevel="0" collapsed="false">
      <c r="D326" s="5" t="n">
        <f aca="false">D325+1</f>
        <v>46347</v>
      </c>
      <c r="E326" s="6" t="n">
        <f aca="false">$B$5</f>
        <v>0.5</v>
      </c>
      <c r="F326" s="7" t="n">
        <f aca="false">D326+2415018.5+E326-$B$4/24</f>
        <v>2461365.95833333</v>
      </c>
      <c r="G326" s="8" t="n">
        <f aca="false">(F326-2451545)/36525</f>
        <v>0.268883185033087</v>
      </c>
      <c r="I326" s="1" t="n">
        <f aca="false">MOD(280.46646+G326*(36000.76983+G326*0.0003032),360)</f>
        <v>240.468137454254</v>
      </c>
      <c r="J326" s="1" t="n">
        <f aca="false">357.52911+G326*(35999.05029-0.0001537*G326)</f>
        <v>10037.0683990292</v>
      </c>
      <c r="K326" s="1" t="n">
        <f aca="false">0.016708634-G326*(0.000042037+0.0000001267*G326)</f>
        <v>0.016697321797373</v>
      </c>
      <c r="L326" s="1" t="n">
        <f aca="false">SIN(RADIANS(J326))*(1.914602-G326*(0.004817+0.000014*G326))+SIN(RADIANS(2*J326))*(0.019993-0.000101*G326)+SIN(RADIANS(3*J326))*0.000289</f>
        <v>-1.32333907139532</v>
      </c>
      <c r="M326" s="1" t="n">
        <f aca="false">I326+L326</f>
        <v>239.144798382859</v>
      </c>
      <c r="N326" s="1" t="n">
        <f aca="false">J326+L326</f>
        <v>10035.7450599578</v>
      </c>
      <c r="O326" s="1" t="n">
        <f aca="false">(1.000001018*(1-K326*K326))/(1+K326*COS(RADIANS(N326)))</f>
        <v>0.987907515604909</v>
      </c>
      <c r="P326" s="1" t="n">
        <f aca="false">M326-0.00569-0.00478*SIN(RADIANS(125.04-1934.136*G326))</f>
        <v>239.141851215817</v>
      </c>
      <c r="Q326" s="1" t="n">
        <f aca="false">23+(26+((21.448-G326*(46.815+G326*(0.00059-G326*0.001813))))/60)/60</f>
        <v>23.4357945073003</v>
      </c>
      <c r="R326" s="1" t="n">
        <f aca="false">Q326+0.00256*COS(RADIANS(125.04-1934.136*G326))</f>
        <v>23.437891109797</v>
      </c>
      <c r="S326" s="1" t="n">
        <f aca="false">DEGREES(ATAN2(COS(RADIANS(P326)),COS(RADIANS(R326))*SIN(RADIANS(P326))))</f>
        <v>-123.073287113977</v>
      </c>
      <c r="T326" s="1" t="n">
        <f aca="false">DEGREES(ASIN(SIN(RADIANS(R326))*SIN(RADIANS(P326))))</f>
        <v>-19.9651486662002</v>
      </c>
      <c r="U326" s="1" t="n">
        <f aca="false">TAN(RADIANS(R326/2))*TAN(RADIANS(R326/2))</f>
        <v>0.0430292424036921</v>
      </c>
      <c r="V326" s="1" t="n">
        <f aca="false">4*DEGREES(U326*SIN(2*RADIANS(I326))-2*K326*SIN(RADIANS(J326))+4*K326*U326*SIN(RADIANS(J326))*COS(2*RADIANS(I326))-0.5*U326*U326*SIN(4*RADIANS(I326))-1.25*K326*K326*SIN(2*RADIANS(J326)))</f>
        <v>14.1690478449752</v>
      </c>
      <c r="W326" s="1" t="n">
        <f aca="false">DEGREES(ACOS(COS(RADIANS(90.833))/(COS(RADIANS($B$2))*COS(RADIANS(T326)))-TAN(RADIANS($B$2))*TAN(RADIANS(T326))))</f>
        <v>64.2416520206082</v>
      </c>
      <c r="X326" s="6" t="n">
        <f aca="false">(720-4*$B$3-V326+$B$4*60)/1440</f>
        <v>0.535390327885434</v>
      </c>
      <c r="Y326" s="6" t="n">
        <f aca="false">(X326*1440-W326*4)/1440</f>
        <v>0.356941294494855</v>
      </c>
      <c r="Z326" s="6" t="n">
        <f aca="false">(X326*1440+W326*4)/1440</f>
        <v>0.713839361276012</v>
      </c>
      <c r="AA326" s="1" t="n">
        <f aca="false">8*W326</f>
        <v>513.933216164866</v>
      </c>
      <c r="AB326" s="1" t="n">
        <f aca="false">MOD(E326*1440+V326+4*$B$3-60*$B$4,1440)</f>
        <v>669.037927844975</v>
      </c>
      <c r="AC326" s="1" t="n">
        <f aca="false">IF(AB326/4&lt;0,AB326/4+180,AB326/4-180)</f>
        <v>-12.7405180387562</v>
      </c>
      <c r="AD326" s="1" t="n">
        <f aca="false">DEGREES(ACOS(SIN(RADIANS($B$2))*SIN(RADIANS(T326))+COS(RADIANS($B$2))*COS(RADIANS(T326))*COS(RADIANS(AC326))))</f>
        <v>72.5005239339162</v>
      </c>
      <c r="AE326" s="1" t="n">
        <f aca="false">90-AD326</f>
        <v>17.4994760660838</v>
      </c>
      <c r="AF326" s="1" t="n">
        <f aca="false">IF(AE326&gt;85,0,IF(AE326&gt;5,58.1/TAN(RADIANS(AE326))-0.07/POWER(TAN(RADIANS(AE326)),3)+0.000086/POWER(TAN(RADIANS(AE326)),5),IF(AE326&gt;-0.575,1735+AE326*(-518.2+AE326*(103.4+AE326*(-12.79+AE326*0.711))),-20.772/TAN(RADIANS(AE326)))))/3600</f>
        <v>0.0505749180561798</v>
      </c>
      <c r="AG326" s="1" t="n">
        <f aca="false">AE326+AF326</f>
        <v>17.55005098414</v>
      </c>
      <c r="AH326" s="1" t="n">
        <f aca="false">IF(AC326&gt;0,MOD(DEGREES(ACOS(((SIN(RADIANS($B$2))*COS(RADIANS(AD326)))-SIN(RADIANS(T326)))/(COS(RADIANS($B$2))*SIN(RADIANS(AD326)))))+180,360),MOD(540-DEGREES(ACOS(((SIN(RADIANS($B$2))*COS(RADIANS(AD326)))-SIN(RADIANS(T326)))/(COS(RADIANS($B$2))*SIN(RADIANS(AD326))))),360))</f>
        <v>167.447124544757</v>
      </c>
    </row>
    <row r="327" customFormat="false" ht="15" hidden="false" customHeight="false" outlineLevel="0" collapsed="false">
      <c r="D327" s="5" t="n">
        <f aca="false">D326+1</f>
        <v>46348</v>
      </c>
      <c r="E327" s="6" t="n">
        <f aca="false">$B$5</f>
        <v>0.5</v>
      </c>
      <c r="F327" s="7" t="n">
        <f aca="false">D327+2415018.5+E327-$B$4/24</f>
        <v>2461366.95833333</v>
      </c>
      <c r="G327" s="8" t="n">
        <f aca="false">(F327-2451545)/36525</f>
        <v>0.268910563540958</v>
      </c>
      <c r="I327" s="1" t="n">
        <f aca="false">MOD(280.46646+G327*(36000.76983+G327*0.0003032),360)</f>
        <v>241.453784818885</v>
      </c>
      <c r="J327" s="1" t="n">
        <f aca="false">357.52911+G327*(35999.05029-0.0001537*G327)</f>
        <v>10038.0539993087</v>
      </c>
      <c r="K327" s="1" t="n">
        <f aca="false">0.016708634-G327*(0.000042037+0.0000001267*G327)</f>
        <v>0.0166973206445971</v>
      </c>
      <c r="L327" s="1" t="n">
        <f aca="false">SIN(RADIANS(J327))*(1.914602-G327*(0.004817+0.000014*G327))+SIN(RADIANS(2*J327))*(0.019993-0.000101*G327)+SIN(RADIANS(3*J327))*0.000289</f>
        <v>-1.29899752217856</v>
      </c>
      <c r="M327" s="1" t="n">
        <f aca="false">I327+L327</f>
        <v>240.154787296706</v>
      </c>
      <c r="N327" s="1" t="n">
        <f aca="false">J327+L327</f>
        <v>10036.7550017865</v>
      </c>
      <c r="O327" s="1" t="n">
        <f aca="false">(1.000001018*(1-K327*K327))/(1+K327*COS(RADIANS(N327)))</f>
        <v>0.987708869942567</v>
      </c>
      <c r="P327" s="1" t="n">
        <f aca="false">M327-0.00569-0.00478*SIN(RADIANS(125.04-1934.136*G327))</f>
        <v>240.151843746573</v>
      </c>
      <c r="Q327" s="1" t="n">
        <f aca="false">23+(26+((21.448-G327*(46.815+G327*(0.00059-G327*0.001813))))/60)/60</f>
        <v>23.4357941512662</v>
      </c>
      <c r="R327" s="1" t="n">
        <f aca="false">Q327+0.00256*COS(RADIANS(125.04-1934.136*G327))</f>
        <v>23.4378893952247</v>
      </c>
      <c r="S327" s="1" t="n">
        <f aca="false">DEGREES(ATAN2(COS(RADIANS(P327)),COS(RADIANS(R327))*SIN(RADIANS(P327))))</f>
        <v>-122.022881061071</v>
      </c>
      <c r="T327" s="1" t="n">
        <f aca="false">DEGREES(ASIN(SIN(RADIANS(R327))*SIN(RADIANS(P327))))</f>
        <v>-20.1812788823118</v>
      </c>
      <c r="U327" s="1" t="n">
        <f aca="false">TAN(RADIANS(R327/2))*TAN(RADIANS(R327/2))</f>
        <v>0.0430292359291137</v>
      </c>
      <c r="V327" s="1" t="n">
        <f aca="false">4*DEGREES(U327*SIN(2*RADIANS(I327))-2*K327*SIN(RADIANS(J327))+4*K327*U327*SIN(RADIANS(J327))*COS(2*RADIANS(I327))-0.5*U327*U327*SIN(4*RADIANS(I327))-1.25*K327*K327*SIN(2*RADIANS(J327)))</f>
        <v>13.9072358205387</v>
      </c>
      <c r="W327" s="1" t="n">
        <f aca="false">DEGREES(ACOS(COS(RADIANS(90.833))/(COS(RADIANS($B$2))*COS(RADIANS(T327)))-TAN(RADIANS($B$2))*TAN(RADIANS(T327))))</f>
        <v>63.8992652061736</v>
      </c>
      <c r="X327" s="6" t="n">
        <f aca="false">(720-4*$B$3-V327+$B$4*60)/1440</f>
        <v>0.535572141791293</v>
      </c>
      <c r="Y327" s="6" t="n">
        <f aca="false">(X327*1440-W327*4)/1440</f>
        <v>0.358074182885255</v>
      </c>
      <c r="Z327" s="6" t="n">
        <f aca="false">(X327*1440+W327*4)/1440</f>
        <v>0.71307010069733</v>
      </c>
      <c r="AA327" s="1" t="n">
        <f aca="false">8*W327</f>
        <v>511.194121649389</v>
      </c>
      <c r="AB327" s="1" t="n">
        <f aca="false">MOD(E327*1440+V327+4*$B$3-60*$B$4,1440)</f>
        <v>668.776115820539</v>
      </c>
      <c r="AC327" s="1" t="n">
        <f aca="false">IF(AB327/4&lt;0,AB327/4+180,AB327/4-180)</f>
        <v>-12.8059710448653</v>
      </c>
      <c r="AD327" s="1" t="n">
        <f aca="false">DEGREES(ACOS(SIN(RADIANS($B$2))*SIN(RADIANS(T327))+COS(RADIANS($B$2))*COS(RADIANS(T327))*COS(RADIANS(AC327))))</f>
        <v>72.7232447085072</v>
      </c>
      <c r="AE327" s="1" t="n">
        <f aca="false">90-AD327</f>
        <v>17.2767552914928</v>
      </c>
      <c r="AF327" s="1" t="n">
        <f aca="false">IF(AE327&gt;85,0,IF(AE327&gt;5,58.1/TAN(RADIANS(AE327))-0.07/POWER(TAN(RADIANS(AE327)),3)+0.000086/POWER(TAN(RADIANS(AE327)),5),IF(AE327&gt;-0.575,1735+AE327*(-518.2+AE327*(103.4+AE327*(-12.79+AE327*0.711))),-20.772/TAN(RADIANS(AE327)))))/3600</f>
        <v>0.0512520588406026</v>
      </c>
      <c r="AG327" s="1" t="n">
        <f aca="false">AE327+AF327</f>
        <v>17.3280073503334</v>
      </c>
      <c r="AH327" s="1" t="n">
        <f aca="false">IF(AC327&gt;0,MOD(DEGREES(ACOS(((SIN(RADIANS($B$2))*COS(RADIANS(AD327)))-SIN(RADIANS(T327)))/(COS(RADIANS($B$2))*SIN(RADIANS(AD327)))))+180,360),MOD(540-DEGREES(ACOS(((SIN(RADIANS($B$2))*COS(RADIANS(AD327)))-SIN(RADIANS(T327)))/(COS(RADIANS($B$2))*SIN(RADIANS(AD327))))),360))</f>
        <v>167.415913199023</v>
      </c>
    </row>
    <row r="328" customFormat="false" ht="15" hidden="false" customHeight="false" outlineLevel="0" collapsed="false">
      <c r="D328" s="5" t="n">
        <f aca="false">D327+1</f>
        <v>46349</v>
      </c>
      <c r="E328" s="6" t="n">
        <f aca="false">$B$5</f>
        <v>0.5</v>
      </c>
      <c r="F328" s="7" t="n">
        <f aca="false">D328+2415018.5+E328-$B$4/24</f>
        <v>2461367.95833333</v>
      </c>
      <c r="G328" s="8" t="n">
        <f aca="false">(F328-2451545)/36525</f>
        <v>0.268937942048829</v>
      </c>
      <c r="I328" s="1" t="n">
        <f aca="false">MOD(280.46646+G328*(36000.76983+G328*0.0003032),360)</f>
        <v>242.439432183513</v>
      </c>
      <c r="J328" s="1" t="n">
        <f aca="false">357.52911+G328*(35999.05029-0.0001537*G328)</f>
        <v>10039.0395995882</v>
      </c>
      <c r="K328" s="1" t="n">
        <f aca="false">0.016708634-G328*(0.000042037+0.0000001267*G328)</f>
        <v>0.0166973194918211</v>
      </c>
      <c r="L328" s="1" t="n">
        <f aca="false">SIN(RADIANS(J328))*(1.914602-G328*(0.004817+0.000014*G328))+SIN(RADIANS(2*J328))*(0.019993-0.000101*G328)+SIN(RADIANS(3*J328))*0.000289</f>
        <v>-1.27425342654985</v>
      </c>
      <c r="M328" s="1" t="n">
        <f aca="false">I328+L328</f>
        <v>241.165178756964</v>
      </c>
      <c r="N328" s="1" t="n">
        <f aca="false">J328+L328</f>
        <v>10037.7653461616</v>
      </c>
      <c r="O328" s="1" t="n">
        <f aca="false">(1.000001018*(1-K328*K328))/(1+K328*COS(RADIANS(N328)))</f>
        <v>0.98751391344225</v>
      </c>
      <c r="P328" s="1" t="n">
        <f aca="false">M328-0.00569-0.00478*SIN(RADIANS(125.04-1934.136*G328))</f>
        <v>241.162238821393</v>
      </c>
      <c r="Q328" s="1" t="n">
        <f aca="false">23+(26+((21.448-G328*(46.815+G328*(0.00059-G328*0.001813))))/60)/60</f>
        <v>23.4357937952321</v>
      </c>
      <c r="R328" s="1" t="n">
        <f aca="false">Q328+0.00256*COS(RADIANS(125.04-1934.136*G328))</f>
        <v>23.4378876788627</v>
      </c>
      <c r="S328" s="1" t="n">
        <f aca="false">DEGREES(ATAN2(COS(RADIANS(P328)),COS(RADIANS(R328))*SIN(RADIANS(P328))))</f>
        <v>-120.969180227415</v>
      </c>
      <c r="T328" s="1" t="n">
        <f aca="false">DEGREES(ASIN(SIN(RADIANS(R328))*SIN(RADIANS(P328))))</f>
        <v>-20.3912387703175</v>
      </c>
      <c r="U328" s="1" t="n">
        <f aca="false">TAN(RADIANS(R328/2))*TAN(RADIANS(R328/2))</f>
        <v>0.0430292294477775</v>
      </c>
      <c r="V328" s="1" t="n">
        <f aca="false">4*DEGREES(U328*SIN(2*RADIANS(I328))-2*K328*SIN(RADIANS(J328))+4*K328*U328*SIN(RADIANS(J328))*COS(2*RADIANS(I328))-0.5*U328*U328*SIN(4*RADIANS(I328))-1.25*K328*K328*SIN(2*RADIANS(J328)))</f>
        <v>13.6322599012841</v>
      </c>
      <c r="W328" s="1" t="n">
        <f aca="false">DEGREES(ACOS(COS(RADIANS(90.833))/(COS(RADIANS($B$2))*COS(RADIANS(T328)))-TAN(RADIANS($B$2))*TAN(RADIANS(T328))))</f>
        <v>63.5647982833484</v>
      </c>
      <c r="X328" s="6" t="n">
        <f aca="false">(720-4*$B$3-V328+$B$4*60)/1440</f>
        <v>0.535763097290775</v>
      </c>
      <c r="Y328" s="6" t="n">
        <f aca="false">(X328*1440-W328*4)/1440</f>
        <v>0.359194213170363</v>
      </c>
      <c r="Z328" s="6" t="n">
        <f aca="false">(X328*1440+W328*4)/1440</f>
        <v>0.712331981411187</v>
      </c>
      <c r="AA328" s="1" t="n">
        <f aca="false">8*W328</f>
        <v>508.518386266787</v>
      </c>
      <c r="AB328" s="1" t="n">
        <f aca="false">MOD(E328*1440+V328+4*$B$3-60*$B$4,1440)</f>
        <v>668.501139901284</v>
      </c>
      <c r="AC328" s="1" t="n">
        <f aca="false">IF(AB328/4&lt;0,AB328/4+180,AB328/4-180)</f>
        <v>-12.874715024679</v>
      </c>
      <c r="AD328" s="1" t="n">
        <f aca="false">DEGREES(ACOS(SIN(RADIANS($B$2))*SIN(RADIANS(T328))+COS(RADIANS($B$2))*COS(RADIANS(T328))*COS(RADIANS(AC328))))</f>
        <v>72.9403099764295</v>
      </c>
      <c r="AE328" s="1" t="n">
        <f aca="false">90-AD328</f>
        <v>17.0596900235705</v>
      </c>
      <c r="AF328" s="1" t="n">
        <f aca="false">IF(AE328&gt;85,0,IF(AE328&gt;5,58.1/TAN(RADIANS(AE328))-0.07/POWER(TAN(RADIANS(AE328)),3)+0.000086/POWER(TAN(RADIANS(AE328)),5),IF(AE328&gt;-0.575,1735+AE328*(-518.2+AE328*(103.4+AE328*(-12.79+AE328*0.711))),-20.772/TAN(RADIANS(AE328)))))/3600</f>
        <v>0.0519278132121777</v>
      </c>
      <c r="AG328" s="1" t="n">
        <f aca="false">AE328+AF328</f>
        <v>17.1116178367827</v>
      </c>
      <c r="AH328" s="1" t="n">
        <f aca="false">IF(AC328&gt;0,MOD(DEGREES(ACOS(((SIN(RADIANS($B$2))*COS(RADIANS(AD328)))-SIN(RADIANS(T328)))/(COS(RADIANS($B$2))*SIN(RADIANS(AD328)))))+180,360),MOD(540-DEGREES(ACOS(((SIN(RADIANS($B$2))*COS(RADIANS(AD328)))-SIN(RADIANS(T328)))/(COS(RADIANS($B$2))*SIN(RADIANS(AD328))))),360))</f>
        <v>167.38083167164</v>
      </c>
    </row>
    <row r="329" customFormat="false" ht="15" hidden="false" customHeight="false" outlineLevel="0" collapsed="false">
      <c r="D329" s="5" t="n">
        <f aca="false">D328+1</f>
        <v>46350</v>
      </c>
      <c r="E329" s="6" t="n">
        <f aca="false">$B$5</f>
        <v>0.5</v>
      </c>
      <c r="F329" s="7" t="n">
        <f aca="false">D329+2415018.5+E329-$B$4/24</f>
        <v>2461368.95833333</v>
      </c>
      <c r="G329" s="8" t="n">
        <f aca="false">(F329-2451545)/36525</f>
        <v>0.268965320556701</v>
      </c>
      <c r="I329" s="1" t="n">
        <f aca="false">MOD(280.46646+G329*(36000.76983+G329*0.0003032),360)</f>
        <v>243.425079548142</v>
      </c>
      <c r="J329" s="1" t="n">
        <f aca="false">357.52911+G329*(35999.05029-0.0001537*G329)</f>
        <v>10040.0251998676</v>
      </c>
      <c r="K329" s="1" t="n">
        <f aca="false">0.016708634-G329*(0.000042037+0.0000001267*G329)</f>
        <v>0.0166973183390448</v>
      </c>
      <c r="L329" s="1" t="n">
        <f aca="false">SIN(RADIANS(J329))*(1.914602-G329*(0.004817+0.000014*G329))+SIN(RADIANS(2*J329))*(0.019993-0.000101*G329)+SIN(RADIANS(3*J329))*0.000289</f>
        <v>-1.24911416172978</v>
      </c>
      <c r="M329" s="1" t="n">
        <f aca="false">I329+L329</f>
        <v>242.175965386412</v>
      </c>
      <c r="N329" s="1" t="n">
        <f aca="false">J329+L329</f>
        <v>10038.7760857059</v>
      </c>
      <c r="O329" s="1" t="n">
        <f aca="false">(1.000001018*(1-K329*K329))/(1+K329*COS(RADIANS(N329)))</f>
        <v>0.987322708192543</v>
      </c>
      <c r="P329" s="1" t="n">
        <f aca="false">M329-0.00569-0.00478*SIN(RADIANS(125.04-1934.136*G329))</f>
        <v>242.173029063054</v>
      </c>
      <c r="Q329" s="1" t="n">
        <f aca="false">23+(26+((21.448-G329*(46.815+G329*(0.00059-G329*0.001813))))/60)/60</f>
        <v>23.435793439198</v>
      </c>
      <c r="R329" s="1" t="n">
        <f aca="false">Q329+0.00256*COS(RADIANS(125.04-1934.136*G329))</f>
        <v>23.4378859607121</v>
      </c>
      <c r="S329" s="1" t="n">
        <f aca="false">DEGREES(ATAN2(COS(RADIANS(P329)),COS(RADIANS(R329))*SIN(RADIANS(P329))))</f>
        <v>-119.912234711084</v>
      </c>
      <c r="T329" s="1" t="n">
        <f aca="false">DEGREES(ASIN(SIN(RADIANS(R329))*SIN(RADIANS(P329))))</f>
        <v>-20.5949312617773</v>
      </c>
      <c r="U329" s="1" t="n">
        <f aca="false">TAN(RADIANS(R329/2))*TAN(RADIANS(R329/2))</f>
        <v>0.0430292229596879</v>
      </c>
      <c r="V329" s="1" t="n">
        <f aca="false">4*DEGREES(U329*SIN(2*RADIANS(I329))-2*K329*SIN(RADIANS(J329))+4*K329*U329*SIN(RADIANS(J329))*COS(2*RADIANS(I329))-0.5*U329*U329*SIN(4*RADIANS(I329))-1.25*K329*K329*SIN(2*RADIANS(J329)))</f>
        <v>13.3443399360424</v>
      </c>
      <c r="W329" s="1" t="n">
        <f aca="false">DEGREES(ACOS(COS(RADIANS(90.833))/(COS(RADIANS($B$2))*COS(RADIANS(T329)))-TAN(RADIANS($B$2))*TAN(RADIANS(T329))))</f>
        <v>63.2385301346757</v>
      </c>
      <c r="X329" s="6" t="n">
        <f aca="false">(720-4*$B$3-V329+$B$4*60)/1440</f>
        <v>0.535963041711082</v>
      </c>
      <c r="Y329" s="6" t="n">
        <f aca="false">(X329*1440-W329*4)/1440</f>
        <v>0.360300458003649</v>
      </c>
      <c r="Z329" s="6" t="n">
        <f aca="false">(X329*1440+W329*4)/1440</f>
        <v>0.711625625418514</v>
      </c>
      <c r="AA329" s="1" t="n">
        <f aca="false">8*W329</f>
        <v>505.908241077406</v>
      </c>
      <c r="AB329" s="1" t="n">
        <f aca="false">MOD(E329*1440+V329+4*$B$3-60*$B$4,1440)</f>
        <v>668.213219936042</v>
      </c>
      <c r="AC329" s="1" t="n">
        <f aca="false">IF(AB329/4&lt;0,AB329/4+180,AB329/4-180)</f>
        <v>-12.9466950159894</v>
      </c>
      <c r="AD329" s="1" t="n">
        <f aca="false">DEGREES(ACOS(SIN(RADIANS($B$2))*SIN(RADIANS(T329))+COS(RADIANS($B$2))*COS(RADIANS(T329))*COS(RADIANS(AC329))))</f>
        <v>73.1516211926317</v>
      </c>
      <c r="AE329" s="1" t="n">
        <f aca="false">90-AD329</f>
        <v>16.8483788073683</v>
      </c>
      <c r="AF329" s="1" t="n">
        <f aca="false">IF(AE329&gt;85,0,IF(AE329&gt;5,58.1/TAN(RADIANS(AE329))-0.07/POWER(TAN(RADIANS(AE329)),3)+0.000086/POWER(TAN(RADIANS(AE329)),5),IF(AE329&gt;-0.575,1735+AE329*(-518.2+AE329*(103.4+AE329*(-12.79+AE329*0.711))),-20.772/TAN(RADIANS(AE329)))))/3600</f>
        <v>0.0526011919498623</v>
      </c>
      <c r="AG329" s="1" t="n">
        <f aca="false">AE329+AF329</f>
        <v>16.9009799993181</v>
      </c>
      <c r="AH329" s="1" t="n">
        <f aca="false">IF(AC329&gt;0,MOD(DEGREES(ACOS(((SIN(RADIANS($B$2))*COS(RADIANS(AD329)))-SIN(RADIANS(T329)))/(COS(RADIANS($B$2))*SIN(RADIANS(AD329)))))+180,360),MOD(540-DEGREES(ACOS(((SIN(RADIANS($B$2))*COS(RADIANS(AD329)))-SIN(RADIANS(T329)))/(COS(RADIANS($B$2))*SIN(RADIANS(AD329))))),360))</f>
        <v>167.341935197842</v>
      </c>
    </row>
    <row r="330" customFormat="false" ht="15" hidden="false" customHeight="false" outlineLevel="0" collapsed="false">
      <c r="D330" s="5" t="n">
        <f aca="false">D329+1</f>
        <v>46351</v>
      </c>
      <c r="E330" s="6" t="n">
        <f aca="false">$B$5</f>
        <v>0.5</v>
      </c>
      <c r="F330" s="7" t="n">
        <f aca="false">D330+2415018.5+E330-$B$4/24</f>
        <v>2461369.95833333</v>
      </c>
      <c r="G330" s="8" t="n">
        <f aca="false">(F330-2451545)/36525</f>
        <v>0.268992699064572</v>
      </c>
      <c r="I330" s="1" t="n">
        <f aca="false">MOD(280.46646+G330*(36000.76983+G330*0.0003032),360)</f>
        <v>244.410726912773</v>
      </c>
      <c r="J330" s="1" t="n">
        <f aca="false">357.52911+G330*(35999.05029-0.0001537*G330)</f>
        <v>10041.0108001471</v>
      </c>
      <c r="K330" s="1" t="n">
        <f aca="false">0.016708634-G330*(0.000042037+0.0000001267*G330)</f>
        <v>0.0166973171862684</v>
      </c>
      <c r="L330" s="1" t="n">
        <f aca="false">SIN(RADIANS(J330))*(1.914602-G330*(0.004817+0.000014*G330))+SIN(RADIANS(2*J330))*(0.019993-0.000101*G330)+SIN(RADIANS(3*J330))*0.000289</f>
        <v>-1.22358724416414</v>
      </c>
      <c r="M330" s="1" t="n">
        <f aca="false">I330+L330</f>
        <v>243.187139668608</v>
      </c>
      <c r="N330" s="1" t="n">
        <f aca="false">J330+L330</f>
        <v>10039.7872129029</v>
      </c>
      <c r="O330" s="1" t="n">
        <f aca="false">(1.000001018*(1-K330*K330))/(1+K330*COS(RADIANS(N330)))</f>
        <v>0.987135315157932</v>
      </c>
      <c r="P330" s="1" t="n">
        <f aca="false">M330-0.00569-0.00478*SIN(RADIANS(125.04-1934.136*G330))</f>
        <v>243.184206955112</v>
      </c>
      <c r="Q330" s="1" t="n">
        <f aca="false">23+(26+((21.448-G330*(46.815+G330*(0.00059-G330*0.001813))))/60)/60</f>
        <v>23.4357930831639</v>
      </c>
      <c r="R330" s="1" t="n">
        <f aca="false">Q330+0.00256*COS(RADIANS(125.04-1934.136*G330))</f>
        <v>23.4378842407741</v>
      </c>
      <c r="S330" s="1" t="n">
        <f aca="false">DEGREES(ATAN2(COS(RADIANS(P330)),COS(RADIANS(R330))*SIN(RADIANS(P330))))</f>
        <v>-118.852099369059</v>
      </c>
      <c r="T330" s="1" t="n">
        <f aca="false">DEGREES(ASIN(SIN(RADIANS(R330))*SIN(RADIANS(P330))))</f>
        <v>-20.7922611171909</v>
      </c>
      <c r="U330" s="1" t="n">
        <f aca="false">TAN(RADIANS(R330/2))*TAN(RADIANS(R330/2))</f>
        <v>0.0430292164648494</v>
      </c>
      <c r="V330" s="1" t="n">
        <f aca="false">4*DEGREES(U330*SIN(2*RADIANS(I330))-2*K330*SIN(RADIANS(J330))+4*K330*U330*SIN(RADIANS(J330))*COS(2*RADIANS(I330))-0.5*U330*U330*SIN(4*RADIANS(I330))-1.25*K330*K330*SIN(2*RADIANS(J330)))</f>
        <v>13.0437144318477</v>
      </c>
      <c r="W330" s="1" t="n">
        <f aca="false">DEGREES(ACOS(COS(RADIANS(90.833))/(COS(RADIANS($B$2))*COS(RADIANS(T330)))-TAN(RADIANS($B$2))*TAN(RADIANS(T330))))</f>
        <v>62.9207411560688</v>
      </c>
      <c r="X330" s="6" t="n">
        <f aca="false">(720-4*$B$3-V330+$B$4*60)/1440</f>
        <v>0.536171809422328</v>
      </c>
      <c r="Y330" s="6" t="n">
        <f aca="false">(X330*1440-W330*4)/1440</f>
        <v>0.361391972877693</v>
      </c>
      <c r="Z330" s="6" t="n">
        <f aca="false">(X330*1440+W330*4)/1440</f>
        <v>0.710951645966964</v>
      </c>
      <c r="AA330" s="1" t="n">
        <f aca="false">8*W330</f>
        <v>503.36592924855</v>
      </c>
      <c r="AB330" s="1" t="n">
        <f aca="false">MOD(E330*1440+V330+4*$B$3-60*$B$4,1440)</f>
        <v>667.912594431848</v>
      </c>
      <c r="AC330" s="1" t="n">
        <f aca="false">IF(AB330/4&lt;0,AB330/4+180,AB330/4-180)</f>
        <v>-13.0218513920381</v>
      </c>
      <c r="AD330" s="1" t="n">
        <f aca="false">DEGREES(ACOS(SIN(RADIANS($B$2))*SIN(RADIANS(T330))+COS(RADIANS($B$2))*COS(RADIANS(T330))*COS(RADIANS(AC330))))</f>
        <v>73.3570814226957</v>
      </c>
      <c r="AE330" s="1" t="n">
        <f aca="false">90-AD330</f>
        <v>16.6429185773043</v>
      </c>
      <c r="AF330" s="1" t="n">
        <f aca="false">IF(AE330&gt;85,0,IF(AE330&gt;5,58.1/TAN(RADIANS(AE330))-0.07/POWER(TAN(RADIANS(AE330)),3)+0.000086/POWER(TAN(RADIANS(AE330)),5),IF(AE330&gt;-0.575,1735+AE330*(-518.2+AE330*(103.4+AE330*(-12.79+AE330*0.711))),-20.772/TAN(RADIANS(AE330)))))/3600</f>
        <v>0.0532711520559683</v>
      </c>
      <c r="AG330" s="1" t="n">
        <f aca="false">AE330+AF330</f>
        <v>16.6961897293603</v>
      </c>
      <c r="AH330" s="1" t="n">
        <f aca="false">IF(AC330&gt;0,MOD(DEGREES(ACOS(((SIN(RADIANS($B$2))*COS(RADIANS(AD330)))-SIN(RADIANS(T330)))/(COS(RADIANS($B$2))*SIN(RADIANS(AD330)))))+180,360),MOD(540-DEGREES(ACOS(((SIN(RADIANS($B$2))*COS(RADIANS(AD330)))-SIN(RADIANS(T330)))/(COS(RADIANS($B$2))*SIN(RADIANS(AD330))))),360))</f>
        <v>167.29928140387</v>
      </c>
    </row>
    <row r="331" customFormat="false" ht="15" hidden="false" customHeight="false" outlineLevel="0" collapsed="false">
      <c r="D331" s="5" t="n">
        <f aca="false">D330+1</f>
        <v>46352</v>
      </c>
      <c r="E331" s="6" t="n">
        <f aca="false">$B$5</f>
        <v>0.5</v>
      </c>
      <c r="F331" s="7" t="n">
        <f aca="false">D331+2415018.5+E331-$B$4/24</f>
        <v>2461370.95833333</v>
      </c>
      <c r="G331" s="8" t="n">
        <f aca="false">(F331-2451545)/36525</f>
        <v>0.269020077572443</v>
      </c>
      <c r="I331" s="1" t="n">
        <f aca="false">MOD(280.46646+G331*(36000.76983+G331*0.0003032),360)</f>
        <v>245.396374277403</v>
      </c>
      <c r="J331" s="1" t="n">
        <f aca="false">357.52911+G331*(35999.05029-0.0001537*G331)</f>
        <v>10041.9964004265</v>
      </c>
      <c r="K331" s="1" t="n">
        <f aca="false">0.016708634-G331*(0.000042037+0.0000001267*G331)</f>
        <v>0.0166973160334918</v>
      </c>
      <c r="L331" s="1" t="n">
        <f aca="false">SIN(RADIANS(J331))*(1.914602-G331*(0.004817+0.000014*G331))+SIN(RADIANS(2*J331))*(0.019993-0.000101*G331)+SIN(RADIANS(3*J331))*0.000289</f>
        <v>-1.19768032723472</v>
      </c>
      <c r="M331" s="1" t="n">
        <f aca="false">I331+L331</f>
        <v>244.198693950168</v>
      </c>
      <c r="N331" s="1" t="n">
        <f aca="false">J331+L331</f>
        <v>10040.7987200993</v>
      </c>
      <c r="O331" s="1" t="n">
        <f aca="false">(1.000001018*(1-K331*K331))/(1+K331*COS(RADIANS(N331)))</f>
        <v>0.986951794155293</v>
      </c>
      <c r="P331" s="1" t="n">
        <f aca="false">M331-0.00569-0.00478*SIN(RADIANS(125.04-1934.136*G331))</f>
        <v>244.195764844177</v>
      </c>
      <c r="Q331" s="1" t="n">
        <f aca="false">23+(26+((21.448-G331*(46.815+G331*(0.00059-G331*0.001813))))/60)/60</f>
        <v>23.4357927271298</v>
      </c>
      <c r="R331" s="1" t="n">
        <f aca="false">Q331+0.00256*COS(RADIANS(125.04-1934.136*G331))</f>
        <v>23.4378825190499</v>
      </c>
      <c r="S331" s="1" t="n">
        <f aca="false">DEGREES(ATAN2(COS(RADIANS(P331)),COS(RADIANS(R331))*SIN(RADIANS(P331))))</f>
        <v>-117.788833814601</v>
      </c>
      <c r="T331" s="1" t="n">
        <f aca="false">DEGREES(ASIN(SIN(RADIANS(R331))*SIN(RADIANS(P331))))</f>
        <v>-20.9831350413619</v>
      </c>
      <c r="U331" s="1" t="n">
        <f aca="false">TAN(RADIANS(R331/2))*TAN(RADIANS(R331/2))</f>
        <v>0.0430292099632662</v>
      </c>
      <c r="V331" s="1" t="n">
        <f aca="false">4*DEGREES(U331*SIN(2*RADIANS(I331))-2*K331*SIN(RADIANS(J331))+4*K331*U331*SIN(RADIANS(J331))*COS(2*RADIANS(I331))-0.5*U331*U331*SIN(4*RADIANS(I331))-1.25*K331*K331*SIN(2*RADIANS(J331)))</f>
        <v>12.7306403787383</v>
      </c>
      <c r="W331" s="1" t="n">
        <f aca="false">DEGREES(ACOS(COS(RADIANS(90.833))/(COS(RADIANS($B$2))*COS(RADIANS(T331)))-TAN(RADIANS($B$2))*TAN(RADIANS(T331))))</f>
        <v>62.6117126201609</v>
      </c>
      <c r="X331" s="6" t="n">
        <f aca="false">(720-4*$B$3-V331+$B$4*60)/1440</f>
        <v>0.53638922195921</v>
      </c>
      <c r="Y331" s="6" t="n">
        <f aca="false">(X331*1440-W331*4)/1440</f>
        <v>0.362467798014318</v>
      </c>
      <c r="Z331" s="6" t="n">
        <f aca="false">(X331*1440+W331*4)/1440</f>
        <v>0.710310645904101</v>
      </c>
      <c r="AA331" s="1" t="n">
        <f aca="false">8*W331</f>
        <v>500.893700961287</v>
      </c>
      <c r="AB331" s="1" t="n">
        <f aca="false">MOD(E331*1440+V331+4*$B$3-60*$B$4,1440)</f>
        <v>667.599520378738</v>
      </c>
      <c r="AC331" s="1" t="n">
        <f aca="false">IF(AB331/4&lt;0,AB331/4+180,AB331/4-180)</f>
        <v>-13.1001199053154</v>
      </c>
      <c r="AD331" s="1" t="n">
        <f aca="false">DEGREES(ACOS(SIN(RADIANS($B$2))*SIN(RADIANS(T331))+COS(RADIANS($B$2))*COS(RADIANS(T331))*COS(RADIANS(AC331))))</f>
        <v>73.5565954335136</v>
      </c>
      <c r="AE331" s="1" t="n">
        <f aca="false">90-AD331</f>
        <v>16.4434045664864</v>
      </c>
      <c r="AF331" s="1" t="n">
        <f aca="false">IF(AE331&gt;85,0,IF(AE331&gt;5,58.1/TAN(RADIANS(AE331))-0.07/POWER(TAN(RADIANS(AE331)),3)+0.000086/POWER(TAN(RADIANS(AE331)),5),IF(AE331&gt;-0.575,1735+AE331*(-518.2+AE331*(103.4+AE331*(-12.79+AE331*0.711))),-20.772/TAN(RADIANS(AE331)))))/3600</f>
        <v>0.0539365977781174</v>
      </c>
      <c r="AG331" s="1" t="n">
        <f aca="false">AE331+AF331</f>
        <v>16.4973411642645</v>
      </c>
      <c r="AH331" s="1" t="n">
        <f aca="false">IF(AC331&gt;0,MOD(DEGREES(ACOS(((SIN(RADIANS($B$2))*COS(RADIANS(AD331)))-SIN(RADIANS(T331)))/(COS(RADIANS($B$2))*SIN(RADIANS(AD331)))))+180,360),MOD(540-DEGREES(ACOS(((SIN(RADIANS($B$2))*COS(RADIANS(AD331)))-SIN(RADIANS(T331)))/(COS(RADIANS($B$2))*SIN(RADIANS(AD331))))),360))</f>
        <v>167.252930251001</v>
      </c>
    </row>
    <row r="332" customFormat="false" ht="15" hidden="false" customHeight="false" outlineLevel="0" collapsed="false">
      <c r="D332" s="5" t="n">
        <f aca="false">D331+1</f>
        <v>46353</v>
      </c>
      <c r="E332" s="6" t="n">
        <f aca="false">$B$5</f>
        <v>0.5</v>
      </c>
      <c r="F332" s="7" t="n">
        <f aca="false">D332+2415018.5+E332-$B$4/24</f>
        <v>2461371.95833333</v>
      </c>
      <c r="G332" s="8" t="n">
        <f aca="false">(F332-2451545)/36525</f>
        <v>0.269047456080315</v>
      </c>
      <c r="I332" s="1" t="n">
        <f aca="false">MOD(280.46646+G332*(36000.76983+G332*0.0003032),360)</f>
        <v>246.382021642035</v>
      </c>
      <c r="J332" s="1" t="n">
        <f aca="false">357.52911+G332*(35999.05029-0.0001537*G332)</f>
        <v>10042.982000706</v>
      </c>
      <c r="K332" s="1" t="n">
        <f aca="false">0.016708634-G332*(0.000042037+0.0000001267*G332)</f>
        <v>0.0166973148807149</v>
      </c>
      <c r="L332" s="1" t="n">
        <f aca="false">SIN(RADIANS(J332))*(1.914602-G332*(0.004817+0.000014*G332))+SIN(RADIANS(2*J332))*(0.019993-0.000101*G332)+SIN(RADIANS(3*J332))*0.000289</f>
        <v>-1.17140119890174</v>
      </c>
      <c r="M332" s="1" t="n">
        <f aca="false">I332+L332</f>
        <v>245.210620443134</v>
      </c>
      <c r="N332" s="1" t="n">
        <f aca="false">J332+L332</f>
        <v>10041.8105995071</v>
      </c>
      <c r="O332" s="1" t="n">
        <f aca="false">(1.000001018*(1-K332*K332))/(1+K332*COS(RADIANS(N332)))</f>
        <v>0.98677220383073</v>
      </c>
      <c r="P332" s="1" t="n">
        <f aca="false">M332-0.00569-0.00478*SIN(RADIANS(125.04-1934.136*G332))</f>
        <v>245.20769494229</v>
      </c>
      <c r="Q332" s="1" t="n">
        <f aca="false">23+(26+((21.448-G332*(46.815+G332*(0.00059-G332*0.001813))))/60)/60</f>
        <v>23.4357923710957</v>
      </c>
      <c r="R332" s="1" t="n">
        <f aca="false">Q332+0.00256*COS(RADIANS(125.04-1934.136*G332))</f>
        <v>23.4378807955407</v>
      </c>
      <c r="S332" s="1" t="n">
        <f aca="false">DEGREES(ATAN2(COS(RADIANS(P332)),COS(RADIANS(R332))*SIN(RADIANS(P332))))</f>
        <v>-116.722502403431</v>
      </c>
      <c r="T332" s="1" t="n">
        <f aca="false">DEGREES(ASIN(SIN(RADIANS(R332))*SIN(RADIANS(P332))))</f>
        <v>-21.1674617995413</v>
      </c>
      <c r="U332" s="1" t="n">
        <f aca="false">TAN(RADIANS(R332/2))*TAN(RADIANS(R332/2))</f>
        <v>0.0430292034549428</v>
      </c>
      <c r="V332" s="1" t="n">
        <f aca="false">4*DEGREES(U332*SIN(2*RADIANS(I332))-2*K332*SIN(RADIANS(J332))+4*K332*U332*SIN(RADIANS(J332))*COS(2*RADIANS(I332))-0.5*U332*U332*SIN(4*RADIANS(I332))-1.25*K332*K332*SIN(2*RADIANS(J332)))</f>
        <v>12.4053930334154</v>
      </c>
      <c r="W332" s="1" t="n">
        <f aca="false">DEGREES(ACOS(COS(RADIANS(90.833))/(COS(RADIANS($B$2))*COS(RADIANS(T332)))-TAN(RADIANS($B$2))*TAN(RADIANS(T332))))</f>
        <v>62.3117259989155</v>
      </c>
      <c r="X332" s="6" t="n">
        <f aca="false">(720-4*$B$3-V332+$B$4*60)/1440</f>
        <v>0.536615088171239</v>
      </c>
      <c r="Y332" s="6" t="n">
        <f aca="false">(X332*1440-W332*4)/1440</f>
        <v>0.363526960396474</v>
      </c>
      <c r="Z332" s="6" t="n">
        <f aca="false">(X332*1440+W332*4)/1440</f>
        <v>0.709703215946005</v>
      </c>
      <c r="AA332" s="1" t="n">
        <f aca="false">8*W332</f>
        <v>498.493807991324</v>
      </c>
      <c r="AB332" s="1" t="n">
        <f aca="false">MOD(E332*1440+V332+4*$B$3-60*$B$4,1440)</f>
        <v>667.274273033415</v>
      </c>
      <c r="AC332" s="1" t="n">
        <f aca="false">IF(AB332/4&lt;0,AB332/4+180,AB332/4-180)</f>
        <v>-13.1814317416462</v>
      </c>
      <c r="AD332" s="1" t="n">
        <f aca="false">DEGREES(ACOS(SIN(RADIANS($B$2))*SIN(RADIANS(T332))+COS(RADIANS($B$2))*COS(RADIANS(T332))*COS(RADIANS(AC332))))</f>
        <v>73.750069784203</v>
      </c>
      <c r="AE332" s="1" t="n">
        <f aca="false">90-AD332</f>
        <v>16.2499302157971</v>
      </c>
      <c r="AF332" s="1" t="n">
        <f aca="false">IF(AE332&gt;85,0,IF(AE332&gt;5,58.1/TAN(RADIANS(AE332))-0.07/POWER(TAN(RADIANS(AE332)),3)+0.000086/POWER(TAN(RADIANS(AE332)),5),IF(AE332&gt;-0.575,1735+AE332*(-518.2+AE332*(103.4+AE332*(-12.79+AE332*0.711))),-20.772/TAN(RADIANS(AE332)))))/3600</f>
        <v>0.0545963821143017</v>
      </c>
      <c r="AG332" s="1" t="n">
        <f aca="false">AE332+AF332</f>
        <v>16.3045265979114</v>
      </c>
      <c r="AH332" s="1" t="n">
        <f aca="false">IF(AC332&gt;0,MOD(DEGREES(ACOS(((SIN(RADIANS($B$2))*COS(RADIANS(AD332)))-SIN(RADIANS(T332)))/(COS(RADIANS($B$2))*SIN(RADIANS(AD332)))))+180,360),MOD(540-DEGREES(ACOS(((SIN(RADIANS($B$2))*COS(RADIANS(AD332)))-SIN(RADIANS(T332)))/(COS(RADIANS($B$2))*SIN(RADIANS(AD332))))),360))</f>
        <v>167.202943977344</v>
      </c>
    </row>
    <row r="333" customFormat="false" ht="15" hidden="false" customHeight="false" outlineLevel="0" collapsed="false">
      <c r="D333" s="5" t="n">
        <f aca="false">D332+1</f>
        <v>46354</v>
      </c>
      <c r="E333" s="6" t="n">
        <f aca="false">$B$5</f>
        <v>0.5</v>
      </c>
      <c r="F333" s="7" t="n">
        <f aca="false">D333+2415018.5+E333-$B$4/24</f>
        <v>2461372.95833333</v>
      </c>
      <c r="G333" s="8" t="n">
        <f aca="false">(F333-2451545)/36525</f>
        <v>0.269074834588186</v>
      </c>
      <c r="I333" s="1" t="n">
        <f aca="false">MOD(280.46646+G333*(36000.76983+G333*0.0003032),360)</f>
        <v>247.367669006664</v>
      </c>
      <c r="J333" s="1" t="n">
        <f aca="false">357.52911+G333*(35999.05029-0.0001537*G333)</f>
        <v>10043.9676009855</v>
      </c>
      <c r="K333" s="1" t="n">
        <f aca="false">0.016708634-G333*(0.000042037+0.0000001267*G333)</f>
        <v>0.0166973137279379</v>
      </c>
      <c r="L333" s="1" t="n">
        <f aca="false">SIN(RADIANS(J333))*(1.914602-G333*(0.004817+0.000014*G333))+SIN(RADIANS(2*J333))*(0.019993-0.000101*G333)+SIN(RADIANS(3*J333))*0.000289</f>
        <v>-1.14475777927682</v>
      </c>
      <c r="M333" s="1" t="n">
        <f aca="false">I333+L333</f>
        <v>246.222911227387</v>
      </c>
      <c r="N333" s="1" t="n">
        <f aca="false">J333+L333</f>
        <v>10042.8228432062</v>
      </c>
      <c r="O333" s="1" t="n">
        <f aca="false">(1.000001018*(1-K333*K333))/(1+K333*COS(RADIANS(N333)))</f>
        <v>0.986596601636789</v>
      </c>
      <c r="P333" s="1" t="n">
        <f aca="false">M333-0.00569-0.00478*SIN(RADIANS(125.04-1934.136*G333))</f>
        <v>246.21998932933</v>
      </c>
      <c r="Q333" s="1" t="n">
        <f aca="false">23+(26+((21.448-G333*(46.815+G333*(0.00059-G333*0.001813))))/60)/60</f>
        <v>23.4357920150616</v>
      </c>
      <c r="R333" s="1" t="n">
        <f aca="false">Q333+0.00256*COS(RADIANS(125.04-1934.136*G333))</f>
        <v>23.4378790702475</v>
      </c>
      <c r="S333" s="1" t="n">
        <f aca="false">DEGREES(ATAN2(COS(RADIANS(P333)),COS(RADIANS(R333))*SIN(RADIANS(P333))))</f>
        <v>-115.653174208349</v>
      </c>
      <c r="T333" s="1" t="n">
        <f aca="false">DEGREES(ASIN(SIN(RADIANS(R333))*SIN(RADIANS(P333))))</f>
        <v>-21.3451523340297</v>
      </c>
      <c r="U333" s="1" t="n">
        <f aca="false">TAN(RADIANS(R333/2))*TAN(RADIANS(R333/2))</f>
        <v>0.0430291969398836</v>
      </c>
      <c r="V333" s="1" t="n">
        <f aca="false">4*DEGREES(U333*SIN(2*RADIANS(I333))-2*K333*SIN(RADIANS(J333))+4*K333*U333*SIN(RADIANS(J333))*COS(2*RADIANS(I333))-0.5*U333*U333*SIN(4*RADIANS(I333))-1.25*K333*K333*SIN(2*RADIANS(J333)))</f>
        <v>12.0682656617163</v>
      </c>
      <c r="W333" s="1" t="n">
        <f aca="false">DEGREES(ACOS(COS(RADIANS(90.833))/(COS(RADIANS($B$2))*COS(RADIANS(T333)))-TAN(RADIANS($B$2))*TAN(RADIANS(T333))))</f>
        <v>62.0210622469506</v>
      </c>
      <c r="X333" s="6" t="n">
        <f aca="false">(720-4*$B$3-V333+$B$4*60)/1440</f>
        <v>0.536849204401586</v>
      </c>
      <c r="Y333" s="6" t="n">
        <f aca="false">(X333*1440-W333*4)/1440</f>
        <v>0.364568475937834</v>
      </c>
      <c r="Z333" s="6" t="n">
        <f aca="false">(X333*1440+W333*4)/1440</f>
        <v>0.709129932865337</v>
      </c>
      <c r="AA333" s="1" t="n">
        <f aca="false">8*W333</f>
        <v>496.168497975605</v>
      </c>
      <c r="AB333" s="1" t="n">
        <f aca="false">MOD(E333*1440+V333+4*$B$3-60*$B$4,1440)</f>
        <v>666.937145661716</v>
      </c>
      <c r="AC333" s="1" t="n">
        <f aca="false">IF(AB333/4&lt;0,AB333/4+180,AB333/4-180)</f>
        <v>-13.2657135845709</v>
      </c>
      <c r="AD333" s="1" t="n">
        <f aca="false">DEGREES(ACOS(SIN(RADIANS($B$2))*SIN(RADIANS(T333))+COS(RADIANS($B$2))*COS(RADIANS(T333))*COS(RADIANS(AC333))))</f>
        <v>73.937412917073</v>
      </c>
      <c r="AE333" s="1" t="n">
        <f aca="false">90-AD333</f>
        <v>16.062587082927</v>
      </c>
      <c r="AF333" s="1" t="n">
        <f aca="false">IF(AE333&gt;85,0,IF(AE333&gt;5,58.1/TAN(RADIANS(AE333))-0.07/POWER(TAN(RADIANS(AE333)),3)+0.000086/POWER(TAN(RADIANS(AE333)),5),IF(AE333&gt;-0.575,1735+AE333*(-518.2+AE333*(103.4+AE333*(-12.79+AE333*0.711))),-20.772/TAN(RADIANS(AE333)))))/3600</f>
        <v>0.0552493088348657</v>
      </c>
      <c r="AG333" s="1" t="n">
        <f aca="false">AE333+AF333</f>
        <v>16.1178363917619</v>
      </c>
      <c r="AH333" s="1" t="n">
        <f aca="false">IF(AC333&gt;0,MOD(DEGREES(ACOS(((SIN(RADIANS($B$2))*COS(RADIANS(AD333)))-SIN(RADIANS(T333)))/(COS(RADIANS($B$2))*SIN(RADIANS(AD333)))))+180,360),MOD(540-DEGREES(ACOS(((SIN(RADIANS($B$2))*COS(RADIANS(AD333)))-SIN(RADIANS(T333)))/(COS(RADIANS($B$2))*SIN(RADIANS(AD333))))),360))</f>
        <v>167.149387037592</v>
      </c>
    </row>
    <row r="334" customFormat="false" ht="15" hidden="false" customHeight="false" outlineLevel="0" collapsed="false">
      <c r="D334" s="5" t="n">
        <f aca="false">D333+1</f>
        <v>46355</v>
      </c>
      <c r="E334" s="6" t="n">
        <f aca="false">$B$5</f>
        <v>0.5</v>
      </c>
      <c r="F334" s="7" t="n">
        <f aca="false">D334+2415018.5+E334-$B$4/24</f>
        <v>2461373.95833333</v>
      </c>
      <c r="G334" s="8" t="n">
        <f aca="false">(F334-2451545)/36525</f>
        <v>0.269102213096057</v>
      </c>
      <c r="I334" s="1" t="n">
        <f aca="false">MOD(280.46646+G334*(36000.76983+G334*0.0003032),360)</f>
        <v>248.353316371296</v>
      </c>
      <c r="J334" s="1" t="n">
        <f aca="false">357.52911+G334*(35999.05029-0.0001537*G334)</f>
        <v>10044.9532012649</v>
      </c>
      <c r="K334" s="1" t="n">
        <f aca="false">0.016708634-G334*(0.000042037+0.0000001267*G334)</f>
        <v>0.0166973125751607</v>
      </c>
      <c r="L334" s="1" t="n">
        <f aca="false">SIN(RADIANS(J334))*(1.914602-G334*(0.004817+0.000014*G334))+SIN(RADIANS(2*J334))*(0.019993-0.000101*G334)+SIN(RADIANS(3*J334))*0.000289</f>
        <v>-1.11775811812942</v>
      </c>
      <c r="M334" s="1" t="n">
        <f aca="false">I334+L334</f>
        <v>247.235558253167</v>
      </c>
      <c r="N334" s="1" t="n">
        <f aca="false">J334+L334</f>
        <v>10043.8354431468</v>
      </c>
      <c r="O334" s="1" t="n">
        <f aca="false">(1.000001018*(1-K334*K334))/(1+K334*COS(RADIANS(N334)))</f>
        <v>0.986425043810049</v>
      </c>
      <c r="P334" s="1" t="n">
        <f aca="false">M334-0.00569-0.00478*SIN(RADIANS(125.04-1934.136*G334))</f>
        <v>247.232639955531</v>
      </c>
      <c r="Q334" s="1" t="n">
        <f aca="false">23+(26+((21.448-G334*(46.815+G334*(0.00059-G334*0.001813))))/60)/60</f>
        <v>23.4357916590275</v>
      </c>
      <c r="R334" s="1" t="n">
        <f aca="false">Q334+0.00256*COS(RADIANS(125.04-1934.136*G334))</f>
        <v>23.4378773431717</v>
      </c>
      <c r="S334" s="1" t="n">
        <f aca="false">DEGREES(ATAN2(COS(RADIANS(P334)),COS(RADIANS(R334))*SIN(RADIANS(P334))))</f>
        <v>-114.580922981845</v>
      </c>
      <c r="T334" s="1" t="n">
        <f aca="false">DEGREES(ASIN(SIN(RADIANS(R334))*SIN(RADIANS(P334))))</f>
        <v>-21.5161198809175</v>
      </c>
      <c r="U334" s="1" t="n">
        <f aca="false">TAN(RADIANS(R334/2))*TAN(RADIANS(R334/2))</f>
        <v>0.0430291904180931</v>
      </c>
      <c r="V334" s="1" t="n">
        <f aca="false">4*DEGREES(U334*SIN(2*RADIANS(I334))-2*K334*SIN(RADIANS(J334))+4*K334*U334*SIN(RADIANS(J334))*COS(2*RADIANS(I334))-0.5*U334*U334*SIN(4*RADIANS(I334))-1.25*K334*K334*SIN(2*RADIANS(J334)))</f>
        <v>11.7195692399913</v>
      </c>
      <c r="W334" s="1" t="n">
        <f aca="false">DEGREES(ACOS(COS(RADIANS(90.833))/(COS(RADIANS($B$2))*COS(RADIANS(T334)))-TAN(RADIANS($B$2))*TAN(RADIANS(T334))))</f>
        <v>61.7400010474737</v>
      </c>
      <c r="X334" s="6" t="n">
        <f aca="false">(720-4*$B$3-V334+$B$4*60)/1440</f>
        <v>0.537091354694451</v>
      </c>
      <c r="Y334" s="6" t="n">
        <f aca="false">(X334*1440-W334*4)/1440</f>
        <v>0.365591351784801</v>
      </c>
      <c r="Z334" s="6" t="n">
        <f aca="false">(X334*1440+W334*4)/1440</f>
        <v>0.7085913576041</v>
      </c>
      <c r="AA334" s="1" t="n">
        <f aca="false">8*W334</f>
        <v>493.92000837979</v>
      </c>
      <c r="AB334" s="1" t="n">
        <f aca="false">MOD(E334*1440+V334+4*$B$3-60*$B$4,1440)</f>
        <v>666.588449239991</v>
      </c>
      <c r="AC334" s="1" t="n">
        <f aca="false">IF(AB334/4&lt;0,AB334/4+180,AB334/4-180)</f>
        <v>-13.3528876900022</v>
      </c>
      <c r="AD334" s="1" t="n">
        <f aca="false">DEGREES(ACOS(SIN(RADIANS($B$2))*SIN(RADIANS(T334))+COS(RADIANS($B$2))*COS(RADIANS(T334))*COS(RADIANS(AC334))))</f>
        <v>74.1185352484627</v>
      </c>
      <c r="AE334" s="1" t="n">
        <f aca="false">90-AD334</f>
        <v>15.8814647515373</v>
      </c>
      <c r="AF334" s="1" t="n">
        <f aca="false">IF(AE334&gt;85,0,IF(AE334&gt;5,58.1/TAN(RADIANS(AE334))-0.07/POWER(TAN(RADIANS(AE334)),3)+0.000086/POWER(TAN(RADIANS(AE334)),5),IF(AE334&gt;-0.575,1735+AE334*(-518.2+AE334*(103.4+AE334*(-12.79+AE334*0.711))),-20.772/TAN(RADIANS(AE334)))))/3600</f>
        <v>0.0558941350518785</v>
      </c>
      <c r="AG334" s="1" t="n">
        <f aca="false">AE334+AF334</f>
        <v>15.9373588865892</v>
      </c>
      <c r="AH334" s="1" t="n">
        <f aca="false">IF(AC334&gt;0,MOD(DEGREES(ACOS(((SIN(RADIANS($B$2))*COS(RADIANS(AD334)))-SIN(RADIANS(T334)))/(COS(RADIANS($B$2))*SIN(RADIANS(AD334)))))+180,360),MOD(540-DEGREES(ACOS(((SIN(RADIANS($B$2))*COS(RADIANS(AD334)))-SIN(RADIANS(T334)))/(COS(RADIANS($B$2))*SIN(RADIANS(AD334))))),360))</f>
        <v>167.092326040927</v>
      </c>
    </row>
    <row r="335" customFormat="false" ht="15" hidden="false" customHeight="false" outlineLevel="0" collapsed="false">
      <c r="D335" s="5" t="n">
        <f aca="false">D334+1</f>
        <v>46356</v>
      </c>
      <c r="E335" s="6" t="n">
        <f aca="false">$B$5</f>
        <v>0.5</v>
      </c>
      <c r="F335" s="7" t="n">
        <f aca="false">D335+2415018.5+E335-$B$4/24</f>
        <v>2461374.95833333</v>
      </c>
      <c r="G335" s="8" t="n">
        <f aca="false">(F335-2451545)/36525</f>
        <v>0.269129591603929</v>
      </c>
      <c r="I335" s="1" t="n">
        <f aca="false">MOD(280.46646+G335*(36000.76983+G335*0.0003032),360)</f>
        <v>249.338963735929</v>
      </c>
      <c r="J335" s="1" t="n">
        <f aca="false">357.52911+G335*(35999.05029-0.0001537*G335)</f>
        <v>10045.9388015444</v>
      </c>
      <c r="K335" s="1" t="n">
        <f aca="false">0.016708634-G335*(0.000042037+0.0000001267*G335)</f>
        <v>0.0166973114223834</v>
      </c>
      <c r="L335" s="1" t="n">
        <f aca="false">SIN(RADIANS(J335))*(1.914602-G335*(0.004817+0.000014*G335))+SIN(RADIANS(2*J335))*(0.019993-0.000101*G335)+SIN(RADIANS(3*J335))*0.000289</f>
        <v>-1.09041039232574</v>
      </c>
      <c r="M335" s="1" t="n">
        <f aca="false">I335+L335</f>
        <v>248.248553343603</v>
      </c>
      <c r="N335" s="1" t="n">
        <f aca="false">J335+L335</f>
        <v>10044.8483911521</v>
      </c>
      <c r="O335" s="1" t="n">
        <f aca="false">(1.000001018*(1-K335*K335))/(1+K335*COS(RADIANS(N335)))</f>
        <v>0.986257585349103</v>
      </c>
      <c r="P335" s="1" t="n">
        <f aca="false">M335-0.00569-0.00478*SIN(RADIANS(125.04-1934.136*G335))</f>
        <v>248.245638644022</v>
      </c>
      <c r="Q335" s="1" t="n">
        <f aca="false">23+(26+((21.448-G335*(46.815+G335*(0.00059-G335*0.001813))))/60)/60</f>
        <v>23.4357913029934</v>
      </c>
      <c r="R335" s="1" t="n">
        <f aca="false">Q335+0.00256*COS(RADIANS(125.04-1934.136*G335))</f>
        <v>23.4378756143143</v>
      </c>
      <c r="S335" s="1" t="n">
        <f aca="false">DEGREES(ATAN2(COS(RADIANS(P335)),COS(RADIANS(R335))*SIN(RADIANS(P335))))</f>
        <v>-113.505827106485</v>
      </c>
      <c r="T335" s="1" t="n">
        <f aca="false">DEGREES(ASIN(SIN(RADIANS(R335))*SIN(RADIANS(P335))))</f>
        <v>-21.6802800866073</v>
      </c>
      <c r="U335" s="1" t="n">
        <f aca="false">TAN(RADIANS(R335/2))*TAN(RADIANS(R335/2))</f>
        <v>0.0430291838895756</v>
      </c>
      <c r="V335" s="1" t="n">
        <f aca="false">4*DEGREES(U335*SIN(2*RADIANS(I335))-2*K335*SIN(RADIANS(J335))+4*K335*U335*SIN(RADIANS(J335))*COS(2*RADIANS(I335))-0.5*U335*U335*SIN(4*RADIANS(I335))-1.25*K335*K335*SIN(2*RADIANS(J335)))</f>
        <v>11.3596321156223</v>
      </c>
      <c r="W335" s="1" t="n">
        <f aca="false">DEGREES(ACOS(COS(RADIANS(90.833))/(COS(RADIANS($B$2))*COS(RADIANS(T335)))-TAN(RADIANS($B$2))*TAN(RADIANS(T335))))</f>
        <v>61.4688200232522</v>
      </c>
      <c r="X335" s="6" t="n">
        <f aca="false">(720-4*$B$3-V335+$B$4*60)/1440</f>
        <v>0.537341311030818</v>
      </c>
      <c r="Y335" s="6" t="n">
        <f aca="false">(X335*1440-W335*4)/1440</f>
        <v>0.366594588744006</v>
      </c>
      <c r="Z335" s="6" t="n">
        <f aca="false">(X335*1440+W335*4)/1440</f>
        <v>0.70808803331763</v>
      </c>
      <c r="AA335" s="1" t="n">
        <f aca="false">8*W335</f>
        <v>491.750560186018</v>
      </c>
      <c r="AB335" s="1" t="n">
        <f aca="false">MOD(E335*1440+V335+4*$B$3-60*$B$4,1440)</f>
        <v>666.228512115622</v>
      </c>
      <c r="AC335" s="1" t="n">
        <f aca="false">IF(AB335/4&lt;0,AB335/4+180,AB335/4-180)</f>
        <v>-13.4428719710944</v>
      </c>
      <c r="AD335" s="1" t="n">
        <f aca="false">DEGREES(ACOS(SIN(RADIANS($B$2))*SIN(RADIANS(T335))+COS(RADIANS($B$2))*COS(RADIANS(T335))*COS(RADIANS(AC335))))</f>
        <v>74.2933492592388</v>
      </c>
      <c r="AE335" s="1" t="n">
        <f aca="false">90-AD335</f>
        <v>15.7066507407612</v>
      </c>
      <c r="AF335" s="1" t="n">
        <f aca="false">IF(AE335&gt;85,0,IF(AE335&gt;5,58.1/TAN(RADIANS(AE335))-0.07/POWER(TAN(RADIANS(AE335)),3)+0.000086/POWER(TAN(RADIANS(AE335)),5),IF(AE335&gt;-0.575,1735+AE335*(-518.2+AE335*(103.4+AE335*(-12.79+AE335*0.711))),-20.772/TAN(RADIANS(AE335)))))/3600</f>
        <v>0.056529574361916</v>
      </c>
      <c r="AG335" s="1" t="n">
        <f aca="false">AE335+AF335</f>
        <v>15.7631803151232</v>
      </c>
      <c r="AH335" s="1" t="n">
        <f aca="false">IF(AC335&gt;0,MOD(DEGREES(ACOS(((SIN(RADIANS($B$2))*COS(RADIANS(AD335)))-SIN(RADIANS(T335)))/(COS(RADIANS($B$2))*SIN(RADIANS(AD335)))))+180,360),MOD(540-DEGREES(ACOS(((SIN(RADIANS($B$2))*COS(RADIANS(AD335)))-SIN(RADIANS(T335)))/(COS(RADIANS($B$2))*SIN(RADIANS(AD335))))),360))</f>
        <v>167.031829687235</v>
      </c>
    </row>
    <row r="336" customFormat="false" ht="15" hidden="false" customHeight="false" outlineLevel="0" collapsed="false">
      <c r="D336" s="5" t="n">
        <f aca="false">D335+1</f>
        <v>46357</v>
      </c>
      <c r="E336" s="6" t="n">
        <f aca="false">$B$5</f>
        <v>0.5</v>
      </c>
      <c r="F336" s="7" t="n">
        <f aca="false">D336+2415018.5+E336-$B$4/24</f>
        <v>2461375.95833333</v>
      </c>
      <c r="G336" s="8" t="n">
        <f aca="false">(F336-2451545)/36525</f>
        <v>0.2691569701118</v>
      </c>
      <c r="I336" s="1" t="n">
        <f aca="false">MOD(280.46646+G336*(36000.76983+G336*0.0003032),360)</f>
        <v>250.324611100563</v>
      </c>
      <c r="J336" s="1" t="n">
        <f aca="false">357.52911+G336*(35999.05029-0.0001537*G336)</f>
        <v>10046.9244018238</v>
      </c>
      <c r="K336" s="1" t="n">
        <f aca="false">0.016708634-G336*(0.000042037+0.0000001267*G336)</f>
        <v>0.0166973102696058</v>
      </c>
      <c r="L336" s="1" t="n">
        <f aca="false">SIN(RADIANS(J336))*(1.914602-G336*(0.004817+0.000014*G336))+SIN(RADIANS(2*J336))*(0.019993-0.000101*G336)+SIN(RADIANS(3*J336))*0.000289</f>
        <v>-1.06272290320218</v>
      </c>
      <c r="M336" s="1" t="n">
        <f aca="false">I336+L336</f>
        <v>249.261888197361</v>
      </c>
      <c r="N336" s="1" t="n">
        <f aca="false">J336+L336</f>
        <v>10045.8616789206</v>
      </c>
      <c r="O336" s="1" t="n">
        <f aca="false">(1.000001018*(1-K336*K336))/(1+K336*COS(RADIANS(N336)))</f>
        <v>0.98609427999296</v>
      </c>
      <c r="P336" s="1" t="n">
        <f aca="false">M336-0.00569-0.00478*SIN(RADIANS(125.04-1934.136*G336))</f>
        <v>249.258977093463</v>
      </c>
      <c r="Q336" s="1" t="n">
        <f aca="false">23+(26+((21.448-G336*(46.815+G336*(0.00059-G336*0.001813))))/60)/60</f>
        <v>23.4357909469593</v>
      </c>
      <c r="R336" s="1" t="n">
        <f aca="false">Q336+0.00256*COS(RADIANS(125.04-1934.136*G336))</f>
        <v>23.4378738836765</v>
      </c>
      <c r="S336" s="1" t="n">
        <f aca="false">DEGREES(ATAN2(COS(RADIANS(P336)),COS(RADIANS(R336))*SIN(RADIANS(P336))))</f>
        <v>-112.427969532679</v>
      </c>
      <c r="T336" s="1" t="n">
        <f aca="false">DEGREES(ASIN(SIN(RADIANS(R336))*SIN(RADIANS(P336))))</f>
        <v>-21.8375511237769</v>
      </c>
      <c r="U336" s="1" t="n">
        <f aca="false">TAN(RADIANS(R336/2))*TAN(RADIANS(R336/2))</f>
        <v>0.0430291773543356</v>
      </c>
      <c r="V336" s="1" t="n">
        <f aca="false">4*DEGREES(U336*SIN(2*RADIANS(I336))-2*K336*SIN(RADIANS(J336))+4*K336*U336*SIN(RADIANS(J336))*COS(2*RADIANS(I336))-0.5*U336*U336*SIN(4*RADIANS(I336))-1.25*K336*K336*SIN(2*RADIANS(J336)))</f>
        <v>10.9887996270349</v>
      </c>
      <c r="W336" s="1" t="n">
        <f aca="false">DEGREES(ACOS(COS(RADIANS(90.833))/(COS(RADIANS($B$2))*COS(RADIANS(T336)))-TAN(RADIANS($B$2))*TAN(RADIANS(T336))))</f>
        <v>61.2077939155007</v>
      </c>
      <c r="X336" s="6" t="n">
        <f aca="false">(720-4*$B$3-V336+$B$4*60)/1440</f>
        <v>0.537598833592337</v>
      </c>
      <c r="Y336" s="6" t="n">
        <f aca="false">(X336*1440-W336*4)/1440</f>
        <v>0.367577183827057</v>
      </c>
      <c r="Z336" s="6" t="n">
        <f aca="false">(X336*1440+W336*4)/1440</f>
        <v>0.707620483357617</v>
      </c>
      <c r="AA336" s="1" t="n">
        <f aca="false">8*W336</f>
        <v>489.662351324006</v>
      </c>
      <c r="AB336" s="1" t="n">
        <f aca="false">MOD(E336*1440+V336+4*$B$3-60*$B$4,1440)</f>
        <v>665.857679627035</v>
      </c>
      <c r="AC336" s="1" t="n">
        <f aca="false">IF(AB336/4&lt;0,AB336/4+180,AB336/4-180)</f>
        <v>-13.5355800932413</v>
      </c>
      <c r="AD336" s="1" t="n">
        <f aca="false">DEGREES(ACOS(SIN(RADIANS($B$2))*SIN(RADIANS(T336))+COS(RADIANS($B$2))*COS(RADIANS(T336))*COS(RADIANS(AC336))))</f>
        <v>74.4617695847618</v>
      </c>
      <c r="AE336" s="1" t="n">
        <f aca="false">90-AD336</f>
        <v>15.5382304152382</v>
      </c>
      <c r="AF336" s="1" t="n">
        <f aca="false">IF(AE336&gt;85,0,IF(AE336&gt;5,58.1/TAN(RADIANS(AE336))-0.07/POWER(TAN(RADIANS(AE336)),3)+0.000086/POWER(TAN(RADIANS(AE336)),5),IF(AE336&gt;-0.575,1735+AE336*(-518.2+AE336*(103.4+AE336*(-12.79+AE336*0.711))),-20.772/TAN(RADIANS(AE336)))))/3600</f>
        <v>0.0571543005829569</v>
      </c>
      <c r="AG336" s="1" t="n">
        <f aca="false">AE336+AF336</f>
        <v>15.5953847158212</v>
      </c>
      <c r="AH336" s="1" t="n">
        <f aca="false">IF(AC336&gt;0,MOD(DEGREES(ACOS(((SIN(RADIANS($B$2))*COS(RADIANS(AD336)))-SIN(RADIANS(T336)))/(COS(RADIANS($B$2))*SIN(RADIANS(AD336)))))+180,360),MOD(540-DEGREES(ACOS(((SIN(RADIANS($B$2))*COS(RADIANS(AD336)))-SIN(RADIANS(T336)))/(COS(RADIANS($B$2))*SIN(RADIANS(AD336))))),360))</f>
        <v>166.967968701836</v>
      </c>
    </row>
    <row r="337" customFormat="false" ht="15" hidden="false" customHeight="false" outlineLevel="0" collapsed="false">
      <c r="D337" s="5" t="n">
        <f aca="false">D336+1</f>
        <v>46358</v>
      </c>
      <c r="E337" s="6" t="n">
        <f aca="false">$B$5</f>
        <v>0.5</v>
      </c>
      <c r="F337" s="7" t="n">
        <f aca="false">D337+2415018.5+E337-$B$4/24</f>
        <v>2461376.95833333</v>
      </c>
      <c r="G337" s="8" t="n">
        <f aca="false">(F337-2451545)/36525</f>
        <v>0.269184348619671</v>
      </c>
      <c r="I337" s="1" t="n">
        <f aca="false">MOD(280.46646+G337*(36000.76983+G337*0.0003032),360)</f>
        <v>251.310258465195</v>
      </c>
      <c r="J337" s="1" t="n">
        <f aca="false">357.52911+G337*(35999.05029-0.0001537*G337)</f>
        <v>10047.9100021033</v>
      </c>
      <c r="K337" s="1" t="n">
        <f aca="false">0.016708634-G337*(0.000042037+0.0000001267*G337)</f>
        <v>0.016697309116828</v>
      </c>
      <c r="L337" s="1" t="n">
        <f aca="false">SIN(RADIANS(J337))*(1.914602-G337*(0.004817+0.000014*G337))+SIN(RADIANS(2*J337))*(0.019993-0.000101*G337)+SIN(RADIANS(3*J337))*0.000289</f>
        <v>-1.03470407387365</v>
      </c>
      <c r="M337" s="1" t="n">
        <f aca="false">I337+L337</f>
        <v>250.275554391322</v>
      </c>
      <c r="N337" s="1" t="n">
        <f aca="false">J337+L337</f>
        <v>10046.8752980294</v>
      </c>
      <c r="O337" s="1" t="n">
        <f aca="false">(1.000001018*(1-K337*K337))/(1+K337*COS(RADIANS(N337)))</f>
        <v>0.985935180199854</v>
      </c>
      <c r="P337" s="1" t="n">
        <f aca="false">M337-0.00569-0.00478*SIN(RADIANS(125.04-1934.136*G337))</f>
        <v>250.272646880734</v>
      </c>
      <c r="Q337" s="1" t="n">
        <f aca="false">23+(26+((21.448-G337*(46.815+G337*(0.00059-G337*0.001813))))/60)/60</f>
        <v>23.4357905909252</v>
      </c>
      <c r="R337" s="1" t="n">
        <f aca="false">Q337+0.00256*COS(RADIANS(125.04-1934.136*G337))</f>
        <v>23.4378721512596</v>
      </c>
      <c r="S337" s="1" t="n">
        <f aca="false">DEGREES(ATAN2(COS(RADIANS(P337)),COS(RADIANS(R337))*SIN(RADIANS(P337))))</f>
        <v>-111.347437703687</v>
      </c>
      <c r="T337" s="1" t="n">
        <f aca="false">DEGREES(ASIN(SIN(RADIANS(R337))*SIN(RADIANS(P337))))</f>
        <v>-21.9878538064051</v>
      </c>
      <c r="U337" s="1" t="n">
        <f aca="false">TAN(RADIANS(R337/2))*TAN(RADIANS(R337/2))</f>
        <v>0.0430291708123775</v>
      </c>
      <c r="V337" s="1" t="n">
        <f aca="false">4*DEGREES(U337*SIN(2*RADIANS(I337))-2*K337*SIN(RADIANS(J337))+4*K337*U337*SIN(RADIANS(J337))*COS(2*RADIANS(I337))-0.5*U337*U337*SIN(4*RADIANS(I337))-1.25*K337*K337*SIN(2*RADIANS(J337)))</f>
        <v>10.6074336837197</v>
      </c>
      <c r="W337" s="1" t="n">
        <f aca="false">DEGREES(ACOS(COS(RADIANS(90.833))/(COS(RADIANS($B$2))*COS(RADIANS(T337)))-TAN(RADIANS($B$2))*TAN(RADIANS(T337))))</f>
        <v>60.9571937341312</v>
      </c>
      <c r="X337" s="6" t="n">
        <f aca="false">(720-4*$B$3-V337+$B$4*60)/1440</f>
        <v>0.537863671052972</v>
      </c>
      <c r="Y337" s="6" t="n">
        <f aca="false">(X337*1440-W337*4)/1440</f>
        <v>0.368538132902608</v>
      </c>
      <c r="Z337" s="6" t="n">
        <f aca="false">(X337*1440+W337*4)/1440</f>
        <v>0.707189209203337</v>
      </c>
      <c r="AA337" s="1" t="n">
        <f aca="false">8*W337</f>
        <v>487.65754987305</v>
      </c>
      <c r="AB337" s="1" t="n">
        <f aca="false">MOD(E337*1440+V337+4*$B$3-60*$B$4,1440)</f>
        <v>665.47631368372</v>
      </c>
      <c r="AC337" s="1" t="n">
        <f aca="false">IF(AB337/4&lt;0,AB337/4+180,AB337/4-180)</f>
        <v>-13.6309215790701</v>
      </c>
      <c r="AD337" s="1" t="n">
        <f aca="false">DEGREES(ACOS(SIN(RADIANS($B$2))*SIN(RADIANS(T337))+COS(RADIANS($B$2))*COS(RADIANS(T337))*COS(RADIANS(AC337))))</f>
        <v>74.6237131040951</v>
      </c>
      <c r="AE337" s="1" t="n">
        <f aca="false">90-AD337</f>
        <v>15.3762868959049</v>
      </c>
      <c r="AF337" s="1" t="n">
        <f aca="false">IF(AE337&gt;85,0,IF(AE337&gt;5,58.1/TAN(RADIANS(AE337))-0.07/POWER(TAN(RADIANS(AE337)),3)+0.000086/POWER(TAN(RADIANS(AE337)),5),IF(AE337&gt;-0.575,1735+AE337*(-518.2+AE337*(103.4+AE337*(-12.79+AE337*0.711))),-20.772/TAN(RADIANS(AE337)))))/3600</f>
        <v>0.0577669520995522</v>
      </c>
      <c r="AG337" s="1" t="n">
        <f aca="false">AE337+AF337</f>
        <v>15.4340538480044</v>
      </c>
      <c r="AH337" s="1" t="n">
        <f aca="false">IF(AC337&gt;0,MOD(DEGREES(ACOS(((SIN(RADIANS($B$2))*COS(RADIANS(AD337)))-SIN(RADIANS(T337)))/(COS(RADIANS($B$2))*SIN(RADIANS(AD337)))))+180,360),MOD(540-DEGREES(ACOS(((SIN(RADIANS($B$2))*COS(RADIANS(AD337)))-SIN(RADIANS(T337)))/(COS(RADIANS($B$2))*SIN(RADIANS(AD337))))),360))</f>
        <v>166.900815768873</v>
      </c>
    </row>
    <row r="338" customFormat="false" ht="15" hidden="false" customHeight="false" outlineLevel="0" collapsed="false">
      <c r="D338" s="5" t="n">
        <f aca="false">D337+1</f>
        <v>46359</v>
      </c>
      <c r="E338" s="6" t="n">
        <f aca="false">$B$5</f>
        <v>0.5</v>
      </c>
      <c r="F338" s="7" t="n">
        <f aca="false">D338+2415018.5+E338-$B$4/24</f>
        <v>2461377.95833333</v>
      </c>
      <c r="G338" s="8" t="n">
        <f aca="false">(F338-2451545)/36525</f>
        <v>0.269211727127543</v>
      </c>
      <c r="I338" s="1" t="n">
        <f aca="false">MOD(280.46646+G338*(36000.76983+G338*0.0003032),360)</f>
        <v>252.295905829829</v>
      </c>
      <c r="J338" s="1" t="n">
        <f aca="false">357.52911+G338*(35999.05029-0.0001537*G338)</f>
        <v>10048.8956023828</v>
      </c>
      <c r="K338" s="1" t="n">
        <f aca="false">0.016708634-G338*(0.000042037+0.0000001267*G338)</f>
        <v>0.0166973079640501</v>
      </c>
      <c r="L338" s="1" t="n">
        <f aca="false">SIN(RADIANS(J338))*(1.914602-G338*(0.004817+0.000014*G338))+SIN(RADIANS(2*J338))*(0.019993-0.000101*G338)+SIN(RADIANS(3*J338))*0.000289</f>
        <v>-1.00636244647837</v>
      </c>
      <c r="M338" s="1" t="n">
        <f aca="false">I338+L338</f>
        <v>251.289543383351</v>
      </c>
      <c r="N338" s="1" t="n">
        <f aca="false">J338+L338</f>
        <v>10047.8892399363</v>
      </c>
      <c r="O338" s="1" t="n">
        <f aca="false">(1.000001018*(1-K338*K338))/(1+K338*COS(RADIANS(N338)))</f>
        <v>0.9857803371265</v>
      </c>
      <c r="P338" s="1" t="n">
        <f aca="false">M338-0.00569-0.00478*SIN(RADIANS(125.04-1934.136*G338))</f>
        <v>251.286639463696</v>
      </c>
      <c r="Q338" s="1" t="n">
        <f aca="false">23+(26+((21.448-G338*(46.815+G338*(0.00059-G338*0.001813))))/60)/60</f>
        <v>23.4357902348911</v>
      </c>
      <c r="R338" s="1" t="n">
        <f aca="false">Q338+0.00256*COS(RADIANS(125.04-1934.136*G338))</f>
        <v>23.4378704170646</v>
      </c>
      <c r="S338" s="1" t="n">
        <f aca="false">DEGREES(ATAN2(COS(RADIANS(P338)),COS(RADIANS(R338))*SIN(RADIANS(P338))))</f>
        <v>-110.264323467657</v>
      </c>
      <c r="T338" s="1" t="n">
        <f aca="false">DEGREES(ASIN(SIN(RADIANS(R338))*SIN(RADIANS(P338))))</f>
        <v>-22.1311117034931</v>
      </c>
      <c r="U338" s="1" t="n">
        <f aca="false">TAN(RADIANS(R338/2))*TAN(RADIANS(R338/2))</f>
        <v>0.0430291642637058</v>
      </c>
      <c r="V338" s="1" t="n">
        <f aca="false">4*DEGREES(U338*SIN(2*RADIANS(I338))-2*K338*SIN(RADIANS(J338))+4*K338*U338*SIN(RADIANS(J338))*COS(2*RADIANS(I338))-0.5*U338*U338*SIN(4*RADIANS(I338))-1.25*K338*K338*SIN(2*RADIANS(J338)))</f>
        <v>10.2159123068905</v>
      </c>
      <c r="W338" s="1" t="n">
        <f aca="false">DEGREES(ACOS(COS(RADIANS(90.833))/(COS(RADIANS($B$2))*COS(RADIANS(T338)))-TAN(RADIANS($B$2))*TAN(RADIANS(T338))))</f>
        <v>60.7172858832929</v>
      </c>
      <c r="X338" s="6" t="n">
        <f aca="false">(720-4*$B$3-V338+$B$4*60)/1440</f>
        <v>0.538135560897993</v>
      </c>
      <c r="Y338" s="6" t="n">
        <f aca="false">(X338*1440-W338*4)/1440</f>
        <v>0.369476433444401</v>
      </c>
      <c r="Z338" s="6" t="n">
        <f aca="false">(X338*1440+W338*4)/1440</f>
        <v>0.706794688351584</v>
      </c>
      <c r="AA338" s="1" t="n">
        <f aca="false">8*W338</f>
        <v>485.738287066343</v>
      </c>
      <c r="AB338" s="1" t="n">
        <f aca="false">MOD(E338*1440+V338+4*$B$3-60*$B$4,1440)</f>
        <v>665.08479230689</v>
      </c>
      <c r="AC338" s="1" t="n">
        <f aca="false">IF(AB338/4&lt;0,AB338/4+180,AB338/4-180)</f>
        <v>-13.7288019232774</v>
      </c>
      <c r="AD338" s="1" t="n">
        <f aca="false">DEGREES(ACOS(SIN(RADIANS($B$2))*SIN(RADIANS(T338))+COS(RADIANS($B$2))*COS(RADIANS(T338))*COS(RADIANS(AC338))))</f>
        <v>74.7790990282438</v>
      </c>
      <c r="AE338" s="1" t="n">
        <f aca="false">90-AD338</f>
        <v>15.2209009717562</v>
      </c>
      <c r="AF338" s="1" t="n">
        <f aca="false">IF(AE338&gt;85,0,IF(AE338&gt;5,58.1/TAN(RADIANS(AE338))-0.07/POWER(TAN(RADIANS(AE338)),3)+0.000086/POWER(TAN(RADIANS(AE338)),5),IF(AE338&gt;-0.575,1735+AE338*(-518.2+AE338*(103.4+AE338*(-12.79+AE338*0.711))),-20.772/TAN(RADIANS(AE338)))))/3600</f>
        <v>0.0583661368230201</v>
      </c>
      <c r="AG338" s="1" t="n">
        <f aca="false">AE338+AF338</f>
        <v>15.2792671085792</v>
      </c>
      <c r="AH338" s="1" t="n">
        <f aca="false">IF(AC338&gt;0,MOD(DEGREES(ACOS(((SIN(RADIANS($B$2))*COS(RADIANS(AD338)))-SIN(RADIANS(T338)))/(COS(RADIANS($B$2))*SIN(RADIANS(AD338)))))+180,360),MOD(540-DEGREES(ACOS(((SIN(RADIANS($B$2))*COS(RADIANS(AD338)))-SIN(RADIANS(T338)))/(COS(RADIANS($B$2))*SIN(RADIANS(AD338))))),360))</f>
        <v>166.83044546353</v>
      </c>
    </row>
    <row r="339" customFormat="false" ht="15" hidden="false" customHeight="false" outlineLevel="0" collapsed="false">
      <c r="D339" s="5" t="n">
        <f aca="false">D338+1</f>
        <v>46360</v>
      </c>
      <c r="E339" s="6" t="n">
        <f aca="false">$B$5</f>
        <v>0.5</v>
      </c>
      <c r="F339" s="7" t="n">
        <f aca="false">D339+2415018.5+E339-$B$4/24</f>
        <v>2461378.95833333</v>
      </c>
      <c r="G339" s="8" t="n">
        <f aca="false">(F339-2451545)/36525</f>
        <v>0.269239105635414</v>
      </c>
      <c r="I339" s="1" t="n">
        <f aca="false">MOD(280.46646+G339*(36000.76983+G339*0.0003032),360)</f>
        <v>253.281553194463</v>
      </c>
      <c r="J339" s="1" t="n">
        <f aca="false">357.52911+G339*(35999.05029-0.0001537*G339)</f>
        <v>10049.8812026622</v>
      </c>
      <c r="K339" s="1" t="n">
        <f aca="false">0.016708634-G339*(0.000042037+0.0000001267*G339)</f>
        <v>0.0166973068112719</v>
      </c>
      <c r="L339" s="1" t="n">
        <f aca="false">SIN(RADIANS(J339))*(1.914602-G339*(0.004817+0.000014*G339))+SIN(RADIANS(2*J339))*(0.019993-0.000101*G339)+SIN(RADIANS(3*J339))*0.000289</f>
        <v>-0.977706679360009</v>
      </c>
      <c r="M339" s="1" t="n">
        <f aca="false">I339+L339</f>
        <v>252.303846515103</v>
      </c>
      <c r="N339" s="1" t="n">
        <f aca="false">J339+L339</f>
        <v>10048.9034959829</v>
      </c>
      <c r="O339" s="1" t="n">
        <f aca="false">(1.000001018*(1-K339*K339))/(1+K339*COS(RADIANS(N339)))</f>
        <v>0.985629800607797</v>
      </c>
      <c r="P339" s="1" t="n">
        <f aca="false">M339-0.00569-0.00478*SIN(RADIANS(125.04-1934.136*G339))</f>
        <v>252.300946184002</v>
      </c>
      <c r="Q339" s="1" t="n">
        <f aca="false">23+(26+((21.448-G339*(46.815+G339*(0.00059-G339*0.001813))))/60)/60</f>
        <v>23.435789878857</v>
      </c>
      <c r="R339" s="1" t="n">
        <f aca="false">Q339+0.00256*COS(RADIANS(125.04-1934.136*G339))</f>
        <v>23.4378686810928</v>
      </c>
      <c r="S339" s="1" t="n">
        <f aca="false">DEGREES(ATAN2(COS(RADIANS(P339)),COS(RADIANS(R339))*SIN(RADIANS(P339))))</f>
        <v>-109.178722976615</v>
      </c>
      <c r="T339" s="1" t="n">
        <f aca="false">DEGREES(ASIN(SIN(RADIANS(R339))*SIN(RADIANS(P339))))</f>
        <v>-22.2672512510899</v>
      </c>
      <c r="U339" s="1" t="n">
        <f aca="false">TAN(RADIANS(R339/2))*TAN(RADIANS(R339/2))</f>
        <v>0.0430291577083249</v>
      </c>
      <c r="V339" s="1" t="n">
        <f aca="false">4*DEGREES(U339*SIN(2*RADIANS(I339))-2*K339*SIN(RADIANS(J339))+4*K339*U339*SIN(RADIANS(J339))*COS(2*RADIANS(I339))-0.5*U339*U339*SIN(4*RADIANS(I339))-1.25*K339*K339*SIN(2*RADIANS(J339)))</f>
        <v>9.8146291315652</v>
      </c>
      <c r="W339" s="1" t="n">
        <f aca="false">DEGREES(ACOS(COS(RADIANS(90.833))/(COS(RADIANS($B$2))*COS(RADIANS(T339)))-TAN(RADIANS($B$2))*TAN(RADIANS(T339))))</f>
        <v>60.4883312666724</v>
      </c>
      <c r="X339" s="6" t="n">
        <f aca="false">(720-4*$B$3-V339+$B$4*60)/1440</f>
        <v>0.538414229769746</v>
      </c>
      <c r="Y339" s="6" t="n">
        <f aca="false">(X339*1440-W339*4)/1440</f>
        <v>0.370391087362323</v>
      </c>
      <c r="Z339" s="6" t="n">
        <f aca="false">(X339*1440+W339*4)/1440</f>
        <v>0.70643737217717</v>
      </c>
      <c r="AA339" s="1" t="n">
        <f aca="false">8*W339</f>
        <v>483.906650133379</v>
      </c>
      <c r="AB339" s="1" t="n">
        <f aca="false">MOD(E339*1440+V339+4*$B$3-60*$B$4,1440)</f>
        <v>664.683509131565</v>
      </c>
      <c r="AC339" s="1" t="n">
        <f aca="false">IF(AB339/4&lt;0,AB339/4+180,AB339/4-180)</f>
        <v>-13.8291227171087</v>
      </c>
      <c r="AD339" s="1" t="n">
        <f aca="false">DEGREES(ACOS(SIN(RADIANS($B$2))*SIN(RADIANS(T339))+COS(RADIANS($B$2))*COS(RADIANS(T339))*COS(RADIANS(AC339))))</f>
        <v>74.9278489871898</v>
      </c>
      <c r="AE339" s="1" t="n">
        <f aca="false">90-AD339</f>
        <v>15.0721510128103</v>
      </c>
      <c r="AF339" s="1" t="n">
        <f aca="false">IF(AE339&gt;85,0,IF(AE339&gt;5,58.1/TAN(RADIANS(AE339))-0.07/POWER(TAN(RADIANS(AE339)),3)+0.000086/POWER(TAN(RADIANS(AE339)),5),IF(AE339&gt;-0.575,1735+AE339*(-518.2+AE339*(103.4+AE339*(-12.79+AE339*0.711))),-20.772/TAN(RADIANS(AE339)))))/3600</f>
        <v>0.0589504377648847</v>
      </c>
      <c r="AG339" s="1" t="n">
        <f aca="false">AE339+AF339</f>
        <v>15.1311014505751</v>
      </c>
      <c r="AH339" s="1" t="n">
        <f aca="false">IF(AC339&gt;0,MOD(DEGREES(ACOS(((SIN(RADIANS($B$2))*COS(RADIANS(AD339)))-SIN(RADIANS(T339)))/(COS(RADIANS($B$2))*SIN(RADIANS(AD339)))))+180,360),MOD(540-DEGREES(ACOS(((SIN(RADIANS($B$2))*COS(RADIANS(AD339)))-SIN(RADIANS(T339)))/(COS(RADIANS($B$2))*SIN(RADIANS(AD339))))),360))</f>
        <v>166.756934183228</v>
      </c>
    </row>
    <row r="340" customFormat="false" ht="15" hidden="false" customHeight="false" outlineLevel="0" collapsed="false">
      <c r="D340" s="5" t="n">
        <f aca="false">D339+1</f>
        <v>46361</v>
      </c>
      <c r="E340" s="6" t="n">
        <f aca="false">$B$5</f>
        <v>0.5</v>
      </c>
      <c r="F340" s="7" t="n">
        <f aca="false">D340+2415018.5+E340-$B$4/24</f>
        <v>2461379.95833333</v>
      </c>
      <c r="G340" s="8" t="n">
        <f aca="false">(F340-2451545)/36525</f>
        <v>0.269266484143285</v>
      </c>
      <c r="I340" s="1" t="n">
        <f aca="false">MOD(280.46646+G340*(36000.76983+G340*0.0003032),360)</f>
        <v>254.267200559098</v>
      </c>
      <c r="J340" s="1" t="n">
        <f aca="false">357.52911+G340*(35999.05029-0.0001537*G340)</f>
        <v>10050.8668029417</v>
      </c>
      <c r="K340" s="1" t="n">
        <f aca="false">0.016708634-G340*(0.000042037+0.0000001267*G340)</f>
        <v>0.0166973056584936</v>
      </c>
      <c r="L340" s="1" t="n">
        <f aca="false">SIN(RADIANS(J340))*(1.914602-G340*(0.004817+0.000014*G340))+SIN(RADIANS(2*J340))*(0.019993-0.000101*G340)+SIN(RADIANS(3*J340))*0.000289</f>
        <v>-0.948745544187636</v>
      </c>
      <c r="M340" s="1" t="n">
        <f aca="false">I340+L340</f>
        <v>253.31845501491</v>
      </c>
      <c r="N340" s="1" t="n">
        <f aca="false">J340+L340</f>
        <v>10049.9180573975</v>
      </c>
      <c r="O340" s="1" t="n">
        <f aca="false">(1.000001018*(1-K340*K340))/(1+K340*COS(RADIANS(N340)))</f>
        <v>0.985483619136985</v>
      </c>
      <c r="P340" s="1" t="n">
        <f aca="false">M340-0.00569-0.00478*SIN(RADIANS(125.04-1934.136*G340))</f>
        <v>253.315558269979</v>
      </c>
      <c r="Q340" s="1" t="n">
        <f aca="false">23+(26+((21.448-G340*(46.815+G340*(0.00059-G340*0.001813))))/60)/60</f>
        <v>23.4357895228229</v>
      </c>
      <c r="R340" s="1" t="n">
        <f aca="false">Q340+0.00256*COS(RADIANS(125.04-1934.136*G340))</f>
        <v>23.4378669433453</v>
      </c>
      <c r="S340" s="1" t="n">
        <f aca="false">DEGREES(ATAN2(COS(RADIANS(P340)),COS(RADIANS(R340))*SIN(RADIANS(P340))))</f>
        <v>-108.090736572346</v>
      </c>
      <c r="T340" s="1" t="n">
        <f aca="false">DEGREES(ASIN(SIN(RADIANS(R340))*SIN(RADIANS(P340))))</f>
        <v>-22.3962018622423</v>
      </c>
      <c r="U340" s="1" t="n">
        <f aca="false">TAN(RADIANS(R340/2))*TAN(RADIANS(R340/2))</f>
        <v>0.0430291511462393</v>
      </c>
      <c r="V340" s="1" t="n">
        <f aca="false">4*DEGREES(U340*SIN(2*RADIANS(I340))-2*K340*SIN(RADIANS(J340))+4*K340*U340*SIN(RADIANS(J340))*COS(2*RADIANS(I340))-0.5*U340*U340*SIN(4*RADIANS(I340))-1.25*K340*K340*SIN(2*RADIANS(J340)))</f>
        <v>9.40399287095975</v>
      </c>
      <c r="W340" s="1" t="n">
        <f aca="false">DEGREES(ACOS(COS(RADIANS(90.833))/(COS(RADIANS($B$2))*COS(RADIANS(T340)))-TAN(RADIANS($B$2))*TAN(RADIANS(T340))))</f>
        <v>60.2705843774947</v>
      </c>
      <c r="X340" s="6" t="n">
        <f aca="false">(720-4*$B$3-V340+$B$4*60)/1440</f>
        <v>0.538699393839611</v>
      </c>
      <c r="Y340" s="6" t="n">
        <f aca="false">(X340*1440-W340*4)/1440</f>
        <v>0.371281103902126</v>
      </c>
      <c r="Z340" s="6" t="n">
        <f aca="false">(X340*1440+W340*4)/1440</f>
        <v>0.706117683777096</v>
      </c>
      <c r="AA340" s="1" t="n">
        <f aca="false">8*W340</f>
        <v>482.164675019957</v>
      </c>
      <c r="AB340" s="1" t="n">
        <f aca="false">MOD(E340*1440+V340+4*$B$3-60*$B$4,1440)</f>
        <v>664.27287287096</v>
      </c>
      <c r="AC340" s="1" t="n">
        <f aca="false">IF(AB340/4&lt;0,AB340/4+180,AB340/4-180)</f>
        <v>-13.9317817822601</v>
      </c>
      <c r="AD340" s="1" t="n">
        <f aca="false">DEGREES(ACOS(SIN(RADIANS($B$2))*SIN(RADIANS(T340))+COS(RADIANS($B$2))*COS(RADIANS(T340))*COS(RADIANS(AC340))))</f>
        <v>75.0698871154995</v>
      </c>
      <c r="AE340" s="1" t="n">
        <f aca="false">90-AD340</f>
        <v>14.9301128845005</v>
      </c>
      <c r="AF340" s="1" t="n">
        <f aca="false">IF(AE340&gt;85,0,IF(AE340&gt;5,58.1/TAN(RADIANS(AE340))-0.07/POWER(TAN(RADIANS(AE340)),3)+0.000086/POWER(TAN(RADIANS(AE340)),5),IF(AE340&gt;-0.575,1735+AE340*(-518.2+AE340*(103.4+AE340*(-12.79+AE340*0.711))),-20.772/TAN(RADIANS(AE340)))))/3600</f>
        <v>0.0595184192124717</v>
      </c>
      <c r="AG340" s="1" t="n">
        <f aca="false">AE340+AF340</f>
        <v>14.989631303713</v>
      </c>
      <c r="AH340" s="1" t="n">
        <f aca="false">IF(AC340&gt;0,MOD(DEGREES(ACOS(((SIN(RADIANS($B$2))*COS(RADIANS(AD340)))-SIN(RADIANS(T340)))/(COS(RADIANS($B$2))*SIN(RADIANS(AD340)))))+180,360),MOD(540-DEGREES(ACOS(((SIN(RADIANS($B$2))*COS(RADIANS(AD340)))-SIN(RADIANS(T340)))/(COS(RADIANS($B$2))*SIN(RADIANS(AD340))))),360))</f>
        <v>166.680360077924</v>
      </c>
    </row>
    <row r="341" customFormat="false" ht="15" hidden="false" customHeight="false" outlineLevel="0" collapsed="false">
      <c r="D341" s="5" t="n">
        <f aca="false">D340+1</f>
        <v>46362</v>
      </c>
      <c r="E341" s="6" t="n">
        <f aca="false">$B$5</f>
        <v>0.5</v>
      </c>
      <c r="F341" s="7" t="n">
        <f aca="false">D341+2415018.5+E341-$B$4/24</f>
        <v>2461380.95833333</v>
      </c>
      <c r="G341" s="8" t="n">
        <f aca="false">(F341-2451545)/36525</f>
        <v>0.269293862651156</v>
      </c>
      <c r="I341" s="1" t="n">
        <f aca="false">MOD(280.46646+G341*(36000.76983+G341*0.0003032),360)</f>
        <v>255.252847923732</v>
      </c>
      <c r="J341" s="1" t="n">
        <f aca="false">357.52911+G341*(35999.05029-0.0001537*G341)</f>
        <v>10051.8524032211</v>
      </c>
      <c r="K341" s="1" t="n">
        <f aca="false">0.016708634-G341*(0.000042037+0.0000001267*G341)</f>
        <v>0.0166973045057151</v>
      </c>
      <c r="L341" s="1" t="n">
        <f aca="false">SIN(RADIANS(J341))*(1.914602-G341*(0.004817+0.000014*G341))+SIN(RADIANS(2*J341))*(0.019993-0.000101*G341)+SIN(RADIANS(3*J341))*0.000289</f>
        <v>-0.919487923016266</v>
      </c>
      <c r="M341" s="1" t="n">
        <f aca="false">I341+L341</f>
        <v>254.333360000715</v>
      </c>
      <c r="N341" s="1" t="n">
        <f aca="false">J341+L341</f>
        <v>10050.9329152981</v>
      </c>
      <c r="O341" s="1" t="n">
        <f aca="false">(1.000001018*(1-K341*K341))/(1+K341*COS(RADIANS(N341)))</f>
        <v>0.985341839846288</v>
      </c>
      <c r="P341" s="1" t="n">
        <f aca="false">M341-0.00569-0.00478*SIN(RADIANS(125.04-1934.136*G341))</f>
        <v>254.330466839569</v>
      </c>
      <c r="Q341" s="1" t="n">
        <f aca="false">23+(26+((21.448-G341*(46.815+G341*(0.00059-G341*0.001813))))/60)/60</f>
        <v>23.4357891667888</v>
      </c>
      <c r="R341" s="1" t="n">
        <f aca="false">Q341+0.00256*COS(RADIANS(125.04-1934.136*G341))</f>
        <v>23.4378652038233</v>
      </c>
      <c r="S341" s="1" t="n">
        <f aca="false">DEGREES(ATAN2(COS(RADIANS(P341)),COS(RADIANS(R341))*SIN(RADIANS(P341))))</f>
        <v>-107.000468659201</v>
      </c>
      <c r="T341" s="1" t="n">
        <f aca="false">DEGREES(ASIN(SIN(RADIANS(R341))*SIN(RADIANS(P341))))</f>
        <v>-22.5178960344716</v>
      </c>
      <c r="U341" s="1" t="n">
        <f aca="false">TAN(RADIANS(R341/2))*TAN(RADIANS(R341/2))</f>
        <v>0.0430291445774535</v>
      </c>
      <c r="V341" s="1" t="n">
        <f aca="false">4*DEGREES(U341*SIN(2*RADIANS(I341))-2*K341*SIN(RADIANS(J341))+4*K341*U341*SIN(RADIANS(J341))*COS(2*RADIANS(I341))-0.5*U341*U341*SIN(4*RADIANS(I341))-1.25*K341*K341*SIN(2*RADIANS(J341)))</f>
        <v>8.98442674424554</v>
      </c>
      <c r="W341" s="1" t="n">
        <f aca="false">DEGREES(ACOS(COS(RADIANS(90.833))/(COS(RADIANS($B$2))*COS(RADIANS(T341)))-TAN(RADIANS($B$2))*TAN(RADIANS(T341))))</f>
        <v>60.0642923786618</v>
      </c>
      <c r="X341" s="6" t="n">
        <f aca="false">(720-4*$B$3-V341+$B$4*60)/1440</f>
        <v>0.538990759205385</v>
      </c>
      <c r="Y341" s="6" t="n">
        <f aca="false">(X341*1440-W341*4)/1440</f>
        <v>0.372145502597991</v>
      </c>
      <c r="Z341" s="6" t="n">
        <f aca="false">(X341*1440+W341*4)/1440</f>
        <v>0.705836015812779</v>
      </c>
      <c r="AA341" s="1" t="n">
        <f aca="false">8*W341</f>
        <v>480.514339029294</v>
      </c>
      <c r="AB341" s="1" t="n">
        <f aca="false">MOD(E341*1440+V341+4*$B$3-60*$B$4,1440)</f>
        <v>663.853306744246</v>
      </c>
      <c r="AC341" s="1" t="n">
        <f aca="false">IF(AB341/4&lt;0,AB341/4+180,AB341/4-180)</f>
        <v>-14.0366733139386</v>
      </c>
      <c r="AD341" s="1" t="n">
        <f aca="false">DEGREES(ACOS(SIN(RADIANS($B$2))*SIN(RADIANS(T341))+COS(RADIANS($B$2))*COS(RADIANS(T341))*COS(RADIANS(AC341))))</f>
        <v>75.2051401362661</v>
      </c>
      <c r="AE341" s="1" t="n">
        <f aca="false">90-AD341</f>
        <v>14.7948598637339</v>
      </c>
      <c r="AF341" s="1" t="n">
        <f aca="false">IF(AE341&gt;85,0,IF(AE341&gt;5,58.1/TAN(RADIANS(AE341))-0.07/POWER(TAN(RADIANS(AE341)),3)+0.000086/POWER(TAN(RADIANS(AE341)),5),IF(AE341&gt;-0.575,1735+AE341*(-518.2+AE341*(103.4+AE341*(-12.79+AE341*0.711))),-20.772/TAN(RADIANS(AE341)))))/3600</f>
        <v>0.0600686334853591</v>
      </c>
      <c r="AG341" s="1" t="n">
        <f aca="false">AE341+AF341</f>
        <v>14.8549284972193</v>
      </c>
      <c r="AH341" s="1" t="n">
        <f aca="false">IF(AC341&gt;0,MOD(DEGREES(ACOS(((SIN(RADIANS($B$2))*COS(RADIANS(AD341)))-SIN(RADIANS(T341)))/(COS(RADIANS($B$2))*SIN(RADIANS(AD341)))))+180,360),MOD(540-DEGREES(ACOS(((SIN(RADIANS($B$2))*COS(RADIANS(AD341)))-SIN(RADIANS(T341)))/(COS(RADIANS($B$2))*SIN(RADIANS(AD341))))),360))</f>
        <v>166.60080297964</v>
      </c>
    </row>
    <row r="342" customFormat="false" ht="15" hidden="false" customHeight="false" outlineLevel="0" collapsed="false">
      <c r="D342" s="5" t="n">
        <f aca="false">D341+1</f>
        <v>46363</v>
      </c>
      <c r="E342" s="6" t="n">
        <f aca="false">$B$5</f>
        <v>0.5</v>
      </c>
      <c r="F342" s="7" t="n">
        <f aca="false">D342+2415018.5+E342-$B$4/24</f>
        <v>2461381.95833333</v>
      </c>
      <c r="G342" s="8" t="n">
        <f aca="false">(F342-2451545)/36525</f>
        <v>0.269321241159028</v>
      </c>
      <c r="I342" s="1" t="n">
        <f aca="false">MOD(280.46646+G342*(36000.76983+G342*0.0003032),360)</f>
        <v>256.238495288368</v>
      </c>
      <c r="J342" s="1" t="n">
        <f aca="false">357.52911+G342*(35999.05029-0.0001537*G342)</f>
        <v>10052.8380035006</v>
      </c>
      <c r="K342" s="1" t="n">
        <f aca="false">0.016708634-G342*(0.000042037+0.0000001267*G342)</f>
        <v>0.0166973033529363</v>
      </c>
      <c r="L342" s="1" t="n">
        <f aca="false">SIN(RADIANS(J342))*(1.914602-G342*(0.004817+0.000014*G342))+SIN(RADIANS(2*J342))*(0.019993-0.000101*G342)+SIN(RADIANS(3*J342))*0.000289</f>
        <v>-0.889942805287761</v>
      </c>
      <c r="M342" s="1" t="n">
        <f aca="false">I342+L342</f>
        <v>255.34855248308</v>
      </c>
      <c r="N342" s="1" t="n">
        <f aca="false">J342+L342</f>
        <v>10051.9480606953</v>
      </c>
      <c r="O342" s="1" t="n">
        <f aca="false">(1.000001018*(1-K342*K342))/(1+K342*COS(RADIANS(N342)))</f>
        <v>0.985204508488038</v>
      </c>
      <c r="P342" s="1" t="n">
        <f aca="false">M342-0.00569-0.00478*SIN(RADIANS(125.04-1934.136*G342))</f>
        <v>255.345662903329</v>
      </c>
      <c r="Q342" s="1" t="n">
        <f aca="false">23+(26+((21.448-G342*(46.815+G342*(0.00059-G342*0.001813))))/60)/60</f>
        <v>23.4357888107547</v>
      </c>
      <c r="R342" s="1" t="n">
        <f aca="false">Q342+0.00256*COS(RADIANS(125.04-1934.136*G342))</f>
        <v>23.437863462528</v>
      </c>
      <c r="S342" s="1" t="n">
        <f aca="false">DEGREES(ATAN2(COS(RADIANS(P342)),COS(RADIANS(R342))*SIN(RADIANS(P342))))</f>
        <v>-105.908027563946</v>
      </c>
      <c r="T342" s="1" t="n">
        <f aca="false">DEGREES(ASIN(SIN(RADIANS(R342))*SIN(RADIANS(P342))))</f>
        <v>-22.6322694543878</v>
      </c>
      <c r="U342" s="1" t="n">
        <f aca="false">TAN(RADIANS(R342/2))*TAN(RADIANS(R342/2))</f>
        <v>0.0430291380019717</v>
      </c>
      <c r="V342" s="1" t="n">
        <f aca="false">4*DEGREES(U342*SIN(2*RADIANS(I342))-2*K342*SIN(RADIANS(J342))+4*K342*U342*SIN(RADIANS(J342))*COS(2*RADIANS(I342))-0.5*U342*U342*SIN(4*RADIANS(I342))-1.25*K342*K342*SIN(2*RADIANS(J342)))</f>
        <v>8.55636786882371</v>
      </c>
      <c r="W342" s="1" t="n">
        <f aca="false">DEGREES(ACOS(COS(RADIANS(90.833))/(COS(RADIANS($B$2))*COS(RADIANS(T342)))-TAN(RADIANS($B$2))*TAN(RADIANS(T342))))</f>
        <v>59.8696941788902</v>
      </c>
      <c r="X342" s="6" t="n">
        <f aca="false">(720-4*$B$3-V342+$B$4*60)/1440</f>
        <v>0.539288022313317</v>
      </c>
      <c r="Y342" s="6" t="n">
        <f aca="false">(X342*1440-W342*4)/1440</f>
        <v>0.372983316260844</v>
      </c>
      <c r="Z342" s="6" t="n">
        <f aca="false">(X342*1440+W342*4)/1440</f>
        <v>0.70559272836579</v>
      </c>
      <c r="AA342" s="1" t="n">
        <f aca="false">8*W342</f>
        <v>478.957553431122</v>
      </c>
      <c r="AB342" s="1" t="n">
        <f aca="false">MOD(E342*1440+V342+4*$B$3-60*$B$4,1440)</f>
        <v>663.425247868824</v>
      </c>
      <c r="AC342" s="1" t="n">
        <f aca="false">IF(AB342/4&lt;0,AB342/4+180,AB342/4-180)</f>
        <v>-14.1436880327941</v>
      </c>
      <c r="AD342" s="1" t="n">
        <f aca="false">DEGREES(ACOS(SIN(RADIANS($B$2))*SIN(RADIANS(T342))+COS(RADIANS($B$2))*COS(RADIANS(T342))*COS(RADIANS(AC342))))</f>
        <v>75.3335374431511</v>
      </c>
      <c r="AE342" s="1" t="n">
        <f aca="false">90-AD342</f>
        <v>14.6664625568489</v>
      </c>
      <c r="AF342" s="1" t="n">
        <f aca="false">IF(AE342&gt;85,0,IF(AE342&gt;5,58.1/TAN(RADIANS(AE342))-0.07/POWER(TAN(RADIANS(AE342)),3)+0.000086/POWER(TAN(RADIANS(AE342)),5),IF(AE342&gt;-0.575,1735+AE342*(-518.2+AE342*(103.4+AE342*(-12.79+AE342*0.711))),-20.772/TAN(RADIANS(AE342)))))/3600</f>
        <v>0.060599628240629</v>
      </c>
      <c r="AG342" s="1" t="n">
        <f aca="false">AE342+AF342</f>
        <v>14.7270621850895</v>
      </c>
      <c r="AH342" s="1" t="n">
        <f aca="false">IF(AC342&gt;0,MOD(DEGREES(ACOS(((SIN(RADIANS($B$2))*COS(RADIANS(AD342)))-SIN(RADIANS(T342)))/(COS(RADIANS($B$2))*SIN(RADIANS(AD342)))))+180,360),MOD(540-DEGREES(ACOS(((SIN(RADIANS($B$2))*COS(RADIANS(AD342)))-SIN(RADIANS(T342)))/(COS(RADIANS($B$2))*SIN(RADIANS(AD342))))),360))</f>
        <v>166.518344331324</v>
      </c>
    </row>
    <row r="343" customFormat="false" ht="15" hidden="false" customHeight="false" outlineLevel="0" collapsed="false">
      <c r="D343" s="5" t="n">
        <f aca="false">D342+1</f>
        <v>46364</v>
      </c>
      <c r="E343" s="6" t="n">
        <f aca="false">$B$5</f>
        <v>0.5</v>
      </c>
      <c r="F343" s="7" t="n">
        <f aca="false">D343+2415018.5+E343-$B$4/24</f>
        <v>2461382.95833333</v>
      </c>
      <c r="G343" s="8" t="n">
        <f aca="false">(F343-2451545)/36525</f>
        <v>0.269348619666899</v>
      </c>
      <c r="I343" s="1" t="n">
        <f aca="false">MOD(280.46646+G343*(36000.76983+G343*0.0003032),360)</f>
        <v>257.224142653002</v>
      </c>
      <c r="J343" s="1" t="n">
        <f aca="false">357.52911+G343*(35999.05029-0.0001537*G343)</f>
        <v>10053.82360378</v>
      </c>
      <c r="K343" s="1" t="n">
        <f aca="false">0.016708634-G343*(0.000042037+0.0000001267*G343)</f>
        <v>0.0166973022001574</v>
      </c>
      <c r="L343" s="1" t="n">
        <f aca="false">SIN(RADIANS(J343))*(1.914602-G343*(0.004817+0.000014*G343))+SIN(RADIANS(2*J343))*(0.019993-0.000101*G343)+SIN(RADIANS(3*J343))*0.000289</f>
        <v>-0.860119284773817</v>
      </c>
      <c r="M343" s="1" t="n">
        <f aca="false">I343+L343</f>
        <v>256.364023368228</v>
      </c>
      <c r="N343" s="1" t="n">
        <f aca="false">J343+L343</f>
        <v>10052.9634844953</v>
      </c>
      <c r="O343" s="1" t="n">
        <f aca="false">(1.000001018*(1-K343*K343))/(1+K343*COS(RADIANS(N343)))</f>
        <v>0.985071669416296</v>
      </c>
      <c r="P343" s="1" t="n">
        <f aca="false">M343-0.00569-0.00478*SIN(RADIANS(125.04-1934.136*G343))</f>
        <v>256.361137367481</v>
      </c>
      <c r="Q343" s="1" t="n">
        <f aca="false">23+(26+((21.448-G343*(46.815+G343*(0.00059-G343*0.001813))))/60)/60</f>
        <v>23.4357884547206</v>
      </c>
      <c r="R343" s="1" t="n">
        <f aca="false">Q343+0.00256*COS(RADIANS(125.04-1934.136*G343))</f>
        <v>23.4378617194606</v>
      </c>
      <c r="S343" s="1" t="n">
        <f aca="false">DEGREES(ATAN2(COS(RADIANS(P343)),COS(RADIANS(R343))*SIN(RADIANS(P343))))</f>
        <v>-104.813525382799</v>
      </c>
      <c r="T343" s="1" t="n">
        <f aca="false">DEGREES(ASIN(SIN(RADIANS(R343))*SIN(RADIANS(P343))))</f>
        <v>-22.7392610990474</v>
      </c>
      <c r="U343" s="1" t="n">
        <f aca="false">TAN(RADIANS(R343/2))*TAN(RADIANS(R343/2))</f>
        <v>0.0430291314197987</v>
      </c>
      <c r="V343" s="1" t="n">
        <f aca="false">4*DEGREES(U343*SIN(2*RADIANS(I343))-2*K343*SIN(RADIANS(J343))+4*K343*U343*SIN(RADIANS(J343))*COS(2*RADIANS(I343))-0.5*U343*U343*SIN(4*RADIANS(I343))-1.25*K343*K343*SIN(2*RADIANS(J343)))</f>
        <v>8.12026661840822</v>
      </c>
      <c r="W343" s="1" t="n">
        <f aca="false">DEGREES(ACOS(COS(RADIANS(90.833))/(COS(RADIANS($B$2))*COS(RADIANS(T343)))-TAN(RADIANS($B$2))*TAN(RADIANS(T343))))</f>
        <v>59.6870195111086</v>
      </c>
      <c r="X343" s="6" t="n">
        <f aca="false">(720-4*$B$3-V343+$B$4*60)/1440</f>
        <v>0.539590870403883</v>
      </c>
      <c r="Y343" s="6" t="n">
        <f aca="false">(X343*1440-W343*4)/1440</f>
        <v>0.373793593984137</v>
      </c>
      <c r="Z343" s="6" t="n">
        <f aca="false">(X343*1440+W343*4)/1440</f>
        <v>0.705388146823629</v>
      </c>
      <c r="AA343" s="1" t="n">
        <f aca="false">8*W343</f>
        <v>477.496156088869</v>
      </c>
      <c r="AB343" s="1" t="n">
        <f aca="false">MOD(E343*1440+V343+4*$B$3-60*$B$4,1440)</f>
        <v>662.989146618408</v>
      </c>
      <c r="AC343" s="1" t="n">
        <f aca="false">IF(AB343/4&lt;0,AB343/4+180,AB343/4-180)</f>
        <v>-14.252713345398</v>
      </c>
      <c r="AD343" s="1" t="n">
        <f aca="false">DEGREES(ACOS(SIN(RADIANS($B$2))*SIN(RADIANS(T343))+COS(RADIANS($B$2))*COS(RADIANS(T343))*COS(RADIANS(AC343))))</f>
        <v>75.4550111802901</v>
      </c>
      <c r="AE343" s="1" t="n">
        <f aca="false">90-AD343</f>
        <v>14.5449888197099</v>
      </c>
      <c r="AF343" s="1" t="n">
        <f aca="false">IF(AE343&gt;85,0,IF(AE343&gt;5,58.1/TAN(RADIANS(AE343))-0.07/POWER(TAN(RADIANS(AE343)),3)+0.000086/POWER(TAN(RADIANS(AE343)),5),IF(AE343&gt;-0.575,1735+AE343*(-518.2+AE343*(103.4+AE343*(-12.79+AE343*0.711))),-20.772/TAN(RADIANS(AE343)))))/3600</f>
        <v>0.0611099542836146</v>
      </c>
      <c r="AG343" s="1" t="n">
        <f aca="false">AE343+AF343</f>
        <v>14.6060987739935</v>
      </c>
      <c r="AH343" s="1" t="n">
        <f aca="false">IF(AC343&gt;0,MOD(DEGREES(ACOS(((SIN(RADIANS($B$2))*COS(RADIANS(AD343)))-SIN(RADIANS(T343)))/(COS(RADIANS($B$2))*SIN(RADIANS(AD343)))))+180,360),MOD(540-DEGREES(ACOS(((SIN(RADIANS($B$2))*COS(RADIANS(AD343)))-SIN(RADIANS(T343)))/(COS(RADIANS($B$2))*SIN(RADIANS(AD343))))),360))</f>
        <v>166.433067115139</v>
      </c>
    </row>
    <row r="344" customFormat="false" ht="15" hidden="false" customHeight="false" outlineLevel="0" collapsed="false">
      <c r="D344" s="5" t="n">
        <f aca="false">D343+1</f>
        <v>46365</v>
      </c>
      <c r="E344" s="6" t="n">
        <f aca="false">$B$5</f>
        <v>0.5</v>
      </c>
      <c r="F344" s="7" t="n">
        <f aca="false">D344+2415018.5+E344-$B$4/24</f>
        <v>2461383.95833333</v>
      </c>
      <c r="G344" s="8" t="n">
        <f aca="false">(F344-2451545)/36525</f>
        <v>0.26937599817477</v>
      </c>
      <c r="I344" s="1" t="n">
        <f aca="false">MOD(280.46646+G344*(36000.76983+G344*0.0003032),360)</f>
        <v>258.209790017638</v>
      </c>
      <c r="J344" s="1" t="n">
        <f aca="false">357.52911+G344*(35999.05029-0.0001537*G344)</f>
        <v>10054.8092040595</v>
      </c>
      <c r="K344" s="1" t="n">
        <f aca="false">0.016708634-G344*(0.000042037+0.0000001267*G344)</f>
        <v>0.0166973010473784</v>
      </c>
      <c r="L344" s="1" t="n">
        <f aca="false">SIN(RADIANS(J344))*(1.914602-G344*(0.004817+0.000014*G344))+SIN(RADIANS(2*J344))*(0.019993-0.000101*G344)+SIN(RADIANS(3*J344))*0.000289</f>
        <v>-0.830026556463304</v>
      </c>
      <c r="M344" s="1" t="n">
        <f aca="false">I344+L344</f>
        <v>257.379763461174</v>
      </c>
      <c r="N344" s="1" t="n">
        <f aca="false">J344+L344</f>
        <v>10053.979177503</v>
      </c>
      <c r="O344" s="1" t="n">
        <f aca="false">(1.000001018*(1-K344*K344))/(1+K344*COS(RADIANS(N344)))</f>
        <v>0.984943365568994</v>
      </c>
      <c r="P344" s="1" t="n">
        <f aca="false">M344-0.00569-0.00478*SIN(RADIANS(125.04-1934.136*G344))</f>
        <v>257.376881037036</v>
      </c>
      <c r="Q344" s="1" t="n">
        <f aca="false">23+(26+((21.448-G344*(46.815+G344*(0.00059-G344*0.001813))))/60)/60</f>
        <v>23.4357880986865</v>
      </c>
      <c r="R344" s="1" t="n">
        <f aca="false">Q344+0.00256*COS(RADIANS(125.04-1934.136*G344))</f>
        <v>23.4378599746222</v>
      </c>
      <c r="S344" s="1" t="n">
        <f aca="false">DEGREES(ATAN2(COS(RADIANS(P344)),COS(RADIANS(R344))*SIN(RADIANS(P344))))</f>
        <v>-103.717077815907</v>
      </c>
      <c r="T344" s="1" t="n">
        <f aca="false">DEGREES(ASIN(SIN(RADIANS(R344))*SIN(RADIANS(P344))))</f>
        <v>-22.8388133336729</v>
      </c>
      <c r="U344" s="1" t="n">
        <f aca="false">TAN(RADIANS(R344/2))*TAN(RADIANS(R344/2))</f>
        <v>0.0430291248309388</v>
      </c>
      <c r="V344" s="1" t="n">
        <f aca="false">4*DEGREES(U344*SIN(2*RADIANS(I344))-2*K344*SIN(RADIANS(J344))+4*K344*U344*SIN(RADIANS(J344))*COS(2*RADIANS(I344))-0.5*U344*U344*SIN(4*RADIANS(I344))-1.25*K344*K344*SIN(2*RADIANS(J344)))</f>
        <v>7.67658594831905</v>
      </c>
      <c r="W344" s="1" t="n">
        <f aca="false">DEGREES(ACOS(COS(RADIANS(90.833))/(COS(RADIANS($B$2))*COS(RADIANS(T344)))-TAN(RADIANS($B$2))*TAN(RADIANS(T344))))</f>
        <v>59.5164880197049</v>
      </c>
      <c r="X344" s="6" t="n">
        <f aca="false">(720-4*$B$3-V344+$B$4*60)/1440</f>
        <v>0.539898981980334</v>
      </c>
      <c r="Y344" s="6" t="n">
        <f aca="false">(X344*1440-W344*4)/1440</f>
        <v>0.37457540414782</v>
      </c>
      <c r="Z344" s="6" t="n">
        <f aca="false">(X344*1440+W344*4)/1440</f>
        <v>0.705222559812848</v>
      </c>
      <c r="AA344" s="1" t="n">
        <f aca="false">8*W344</f>
        <v>476.131904157639</v>
      </c>
      <c r="AB344" s="1" t="n">
        <f aca="false">MOD(E344*1440+V344+4*$B$3-60*$B$4,1440)</f>
        <v>662.545465948319</v>
      </c>
      <c r="AC344" s="1" t="n">
        <f aca="false">IF(AB344/4&lt;0,AB344/4+180,AB344/4-180)</f>
        <v>-14.3636335129202</v>
      </c>
      <c r="AD344" s="1" t="n">
        <f aca="false">DEGREES(ACOS(SIN(RADIANS($B$2))*SIN(RADIANS(T344))+COS(RADIANS($B$2))*COS(RADIANS(T344))*COS(RADIANS(AC344))))</f>
        <v>75.5694963198289</v>
      </c>
      <c r="AE344" s="1" t="n">
        <f aca="false">90-AD344</f>
        <v>14.4305036801711</v>
      </c>
      <c r="AF344" s="1" t="n">
        <f aca="false">IF(AE344&gt;85,0,IF(AE344&gt;5,58.1/TAN(RADIANS(AE344))-0.07/POWER(TAN(RADIANS(AE344)),3)+0.000086/POWER(TAN(RADIANS(AE344)),5),IF(AE344&gt;-0.575,1735+AE344*(-518.2+AE344*(103.4+AE344*(-12.79+AE344*0.711))),-20.772/TAN(RADIANS(AE344)))))/3600</f>
        <v>0.0615981738294252</v>
      </c>
      <c r="AG344" s="1" t="n">
        <f aca="false">AE344+AF344</f>
        <v>14.4921018540005</v>
      </c>
      <c r="AH344" s="1" t="n">
        <f aca="false">IF(AC344&gt;0,MOD(DEGREES(ACOS(((SIN(RADIANS($B$2))*COS(RADIANS(AD344)))-SIN(RADIANS(T344)))/(COS(RADIANS($B$2))*SIN(RADIANS(AD344)))))+180,360),MOD(540-DEGREES(ACOS(((SIN(RADIANS($B$2))*COS(RADIANS(AD344)))-SIN(RADIANS(T344)))/(COS(RADIANS($B$2))*SIN(RADIANS(AD344))))),360))</f>
        <v>166.345055780241</v>
      </c>
    </row>
    <row r="345" customFormat="false" ht="15" hidden="false" customHeight="false" outlineLevel="0" collapsed="false">
      <c r="D345" s="5" t="n">
        <f aca="false">D344+1</f>
        <v>46366</v>
      </c>
      <c r="E345" s="6" t="n">
        <f aca="false">$B$5</f>
        <v>0.5</v>
      </c>
      <c r="F345" s="7" t="n">
        <f aca="false">D345+2415018.5+E345-$B$4/24</f>
        <v>2461384.95833333</v>
      </c>
      <c r="G345" s="8" t="n">
        <f aca="false">(F345-2451545)/36525</f>
        <v>0.269403376682642</v>
      </c>
      <c r="I345" s="1" t="n">
        <f aca="false">MOD(280.46646+G345*(36000.76983+G345*0.0003032),360)</f>
        <v>259.195437382276</v>
      </c>
      <c r="J345" s="1" t="n">
        <f aca="false">357.52911+G345*(35999.05029-0.0001537*G345)</f>
        <v>10055.794804339</v>
      </c>
      <c r="K345" s="1" t="n">
        <f aca="false">0.016708634-G345*(0.000042037+0.0000001267*G345)</f>
        <v>0.0166972998945991</v>
      </c>
      <c r="L345" s="1" t="n">
        <f aca="false">SIN(RADIANS(J345))*(1.914602-G345*(0.004817+0.000014*G345))+SIN(RADIANS(2*J345))*(0.019993-0.000101*G345)+SIN(RADIANS(3*J345))*0.000289</f>
        <v>-0.799673913394256</v>
      </c>
      <c r="M345" s="1" t="n">
        <f aca="false">I345+L345</f>
        <v>258.395763468881</v>
      </c>
      <c r="N345" s="1" t="n">
        <f aca="false">J345+L345</f>
        <v>10054.9951304256</v>
      </c>
      <c r="O345" s="1" t="n">
        <f aca="false">(1.000001018*(1-K345*K345))/(1+K345*COS(RADIANS(N345)))</f>
        <v>0.984819638450593</v>
      </c>
      <c r="P345" s="1" t="n">
        <f aca="false">M345-0.00569-0.00478*SIN(RADIANS(125.04-1934.136*G345))</f>
        <v>258.392884618953</v>
      </c>
      <c r="Q345" s="1" t="n">
        <f aca="false">23+(26+((21.448-G345*(46.815+G345*(0.00059-G345*0.001813))))/60)/60</f>
        <v>23.4357877426524</v>
      </c>
      <c r="R345" s="1" t="n">
        <f aca="false">Q345+0.00256*COS(RADIANS(125.04-1934.136*G345))</f>
        <v>23.4378582280142</v>
      </c>
      <c r="S345" s="1" t="n">
        <f aca="false">DEGREES(ATAN2(COS(RADIANS(P345)),COS(RADIANS(R345))*SIN(RADIANS(P345))))</f>
        <v>-102.618803989612</v>
      </c>
      <c r="T345" s="1" t="n">
        <f aca="false">DEGREES(ASIN(SIN(RADIANS(R345))*SIN(RADIANS(P345))))</f>
        <v>-22.9308720053455</v>
      </c>
      <c r="U345" s="1" t="n">
        <f aca="false">TAN(RADIANS(R345/2))*TAN(RADIANS(R345/2))</f>
        <v>0.0430291182353964</v>
      </c>
      <c r="V345" s="1" t="n">
        <f aca="false">4*DEGREES(U345*SIN(2*RADIANS(I345))-2*K345*SIN(RADIANS(J345))+4*K345*U345*SIN(RADIANS(J345))*COS(2*RADIANS(I345))-0.5*U345*U345*SIN(4*RADIANS(I345))-1.25*K345*K345*SIN(2*RADIANS(J345)))</f>
        <v>7.22580068951488</v>
      </c>
      <c r="W345" s="1" t="n">
        <f aca="false">DEGREES(ACOS(COS(RADIANS(90.833))/(COS(RADIANS($B$2))*COS(RADIANS(T345)))-TAN(RADIANS($B$2))*TAN(RADIANS(T345))))</f>
        <v>59.3583083634968</v>
      </c>
      <c r="X345" s="6" t="n">
        <f aca="false">(720-4*$B$3-V345+$B$4*60)/1440</f>
        <v>0.540212027298948</v>
      </c>
      <c r="Y345" s="6" t="n">
        <f aca="false">(X345*1440-W345*4)/1440</f>
        <v>0.375327837400346</v>
      </c>
      <c r="Z345" s="6" t="n">
        <f aca="false">(X345*1440+W345*4)/1440</f>
        <v>0.70509621719755</v>
      </c>
      <c r="AA345" s="1" t="n">
        <f aca="false">8*W345</f>
        <v>474.866466907974</v>
      </c>
      <c r="AB345" s="1" t="n">
        <f aca="false">MOD(E345*1440+V345+4*$B$3-60*$B$4,1440)</f>
        <v>662.094680689515</v>
      </c>
      <c r="AC345" s="1" t="n">
        <f aca="false">IF(AB345/4&lt;0,AB345/4+180,AB345/4-180)</f>
        <v>-14.4763298276213</v>
      </c>
      <c r="AD345" s="1" t="n">
        <f aca="false">DEGREES(ACOS(SIN(RADIANS($B$2))*SIN(RADIANS(T345))+COS(RADIANS($B$2))*COS(RADIANS(T345))*COS(RADIANS(AC345))))</f>
        <v>75.6769307368556</v>
      </c>
      <c r="AE345" s="1" t="n">
        <f aca="false">90-AD345</f>
        <v>14.3230692631444</v>
      </c>
      <c r="AF345" s="1" t="n">
        <f aca="false">IF(AE345&gt;85,0,IF(AE345&gt;5,58.1/TAN(RADIANS(AE345))-0.07/POWER(TAN(RADIANS(AE345)),3)+0.000086/POWER(TAN(RADIANS(AE345)),5),IF(AE345&gt;-0.575,1735+AE345*(-518.2+AE345*(103.4+AE345*(-12.79+AE345*0.711))),-20.772/TAN(RADIANS(AE345)))))/3600</f>
        <v>0.0620628691491177</v>
      </c>
      <c r="AG345" s="1" t="n">
        <f aca="false">AE345+AF345</f>
        <v>14.3851321322935</v>
      </c>
      <c r="AH345" s="1" t="n">
        <f aca="false">IF(AC345&gt;0,MOD(DEGREES(ACOS(((SIN(RADIANS($B$2))*COS(RADIANS(AD345)))-SIN(RADIANS(T345)))/(COS(RADIANS($B$2))*SIN(RADIANS(AD345)))))+180,360),MOD(540-DEGREES(ACOS(((SIN(RADIANS($B$2))*COS(RADIANS(AD345)))-SIN(RADIANS(T345)))/(COS(RADIANS($B$2))*SIN(RADIANS(AD345))))),360))</f>
        <v>166.254396170113</v>
      </c>
    </row>
    <row r="346" customFormat="false" ht="15" hidden="false" customHeight="false" outlineLevel="0" collapsed="false">
      <c r="D346" s="5" t="n">
        <f aca="false">D345+1</f>
        <v>46367</v>
      </c>
      <c r="E346" s="6" t="n">
        <f aca="false">$B$5</f>
        <v>0.5</v>
      </c>
      <c r="F346" s="7" t="n">
        <f aca="false">D346+2415018.5+E346-$B$4/24</f>
        <v>2461385.95833333</v>
      </c>
      <c r="G346" s="8" t="n">
        <f aca="false">(F346-2451545)/36525</f>
        <v>0.269430755190513</v>
      </c>
      <c r="I346" s="1" t="n">
        <f aca="false">MOD(280.46646+G346*(36000.76983+G346*0.0003032),360)</f>
        <v>260.181084746913</v>
      </c>
      <c r="J346" s="1" t="n">
        <f aca="false">357.52911+G346*(35999.05029-0.0001537*G346)</f>
        <v>10056.7804046184</v>
      </c>
      <c r="K346" s="1" t="n">
        <f aca="false">0.016708634-G346*(0.000042037+0.0000001267*G346)</f>
        <v>0.0166972987418196</v>
      </c>
      <c r="L346" s="1" t="n">
        <f aca="false">SIN(RADIANS(J346))*(1.914602-G346*(0.004817+0.000014*G346))+SIN(RADIANS(2*J346))*(0.019993-0.000101*G346)+SIN(RADIANS(3*J346))*0.000289</f>
        <v>-0.76907074343219</v>
      </c>
      <c r="M346" s="1" t="n">
        <f aca="false">I346+L346</f>
        <v>259.412014003481</v>
      </c>
      <c r="N346" s="1" t="n">
        <f aca="false">J346+L346</f>
        <v>10056.011333875</v>
      </c>
      <c r="O346" s="1" t="n">
        <f aca="false">(1.000001018*(1-K346*K346))/(1+K346*COS(RADIANS(N346)))</f>
        <v>0.984700528115275</v>
      </c>
      <c r="P346" s="1" t="n">
        <f aca="false">M346-0.00569-0.00478*SIN(RADIANS(125.04-1934.136*G346))</f>
        <v>259.409138725362</v>
      </c>
      <c r="Q346" s="1" t="n">
        <f aca="false">23+(26+((21.448-G346*(46.815+G346*(0.00059-G346*0.001813))))/60)/60</f>
        <v>23.4357873866183</v>
      </c>
      <c r="R346" s="1" t="n">
        <f aca="false">Q346+0.00256*COS(RADIANS(125.04-1934.136*G346))</f>
        <v>23.4378564796375</v>
      </c>
      <c r="S346" s="1" t="n">
        <f aca="false">DEGREES(ATAN2(COS(RADIANS(P346)),COS(RADIANS(R346))*SIN(RADIANS(P346))))</f>
        <v>-101.518826266851</v>
      </c>
      <c r="T346" s="1" t="n">
        <f aca="false">DEGREES(ASIN(SIN(RADIANS(R346))*SIN(RADIANS(P346))))</f>
        <v>-23.0153865323056</v>
      </c>
      <c r="U346" s="1" t="n">
        <f aca="false">TAN(RADIANS(R346/2))*TAN(RADIANS(R346/2))</f>
        <v>0.0430291116331763</v>
      </c>
      <c r="V346" s="1" t="n">
        <f aca="false">4*DEGREES(U346*SIN(2*RADIANS(I346))-2*K346*SIN(RADIANS(J346))+4*K346*U346*SIN(RADIANS(J346))*COS(2*RADIANS(I346))-0.5*U346*U346*SIN(4*RADIANS(I346))-1.25*K346*K346*SIN(2*RADIANS(J346)))</f>
        <v>6.76839681298609</v>
      </c>
      <c r="W346" s="1" t="n">
        <f aca="false">DEGREES(ACOS(COS(RADIANS(90.833))/(COS(RADIANS($B$2))*COS(RADIANS(T346)))-TAN(RADIANS($B$2))*TAN(RADIANS(T346))))</f>
        <v>59.2126773414765</v>
      </c>
      <c r="X346" s="6" t="n">
        <f aca="false">(720-4*$B$3-V346+$B$4*60)/1440</f>
        <v>0.540529668879871</v>
      </c>
      <c r="Y346" s="6" t="n">
        <f aca="false">(X346*1440-W346*4)/1440</f>
        <v>0.376050009597992</v>
      </c>
      <c r="Z346" s="6" t="n">
        <f aca="false">(X346*1440+W346*4)/1440</f>
        <v>0.70500932816175</v>
      </c>
      <c r="AA346" s="1" t="n">
        <f aca="false">8*W346</f>
        <v>473.701418731812</v>
      </c>
      <c r="AB346" s="1" t="n">
        <f aca="false">MOD(E346*1440+V346+4*$B$3-60*$B$4,1440)</f>
        <v>661.637276812986</v>
      </c>
      <c r="AC346" s="1" t="n">
        <f aca="false">IF(AB346/4&lt;0,AB346/4+180,AB346/4-180)</f>
        <v>-14.5906807967535</v>
      </c>
      <c r="AD346" s="1" t="n">
        <f aca="false">DEGREES(ACOS(SIN(RADIANS($B$2))*SIN(RADIANS(T346))+COS(RADIANS($B$2))*COS(RADIANS(T346))*COS(RADIANS(AC346))))</f>
        <v>75.7772552815047</v>
      </c>
      <c r="AE346" s="1" t="n">
        <f aca="false">90-AD346</f>
        <v>14.2227447184953</v>
      </c>
      <c r="AF346" s="1" t="n">
        <f aca="false">IF(AE346&gt;85,0,IF(AE346&gt;5,58.1/TAN(RADIANS(AE346))-0.07/POWER(TAN(RADIANS(AE346)),3)+0.000086/POWER(TAN(RADIANS(AE346)),5),IF(AE346&gt;-0.575,1735+AE346*(-518.2+AE346*(103.4+AE346*(-12.79+AE346*0.711))),-20.772/TAN(RADIANS(AE346)))))/3600</f>
        <v>0.0625026515233745</v>
      </c>
      <c r="AG346" s="1" t="n">
        <f aca="false">AE346+AF346</f>
        <v>14.2852473700187</v>
      </c>
      <c r="AH346" s="1" t="n">
        <f aca="false">IF(AC346&gt;0,MOD(DEGREES(ACOS(((SIN(RADIANS($B$2))*COS(RADIANS(AD346)))-SIN(RADIANS(T346)))/(COS(RADIANS($B$2))*SIN(RADIANS(AD346)))))+180,360),MOD(540-DEGREES(ACOS(((SIN(RADIANS($B$2))*COS(RADIANS(AD346)))-SIN(RADIANS(T346)))/(COS(RADIANS($B$2))*SIN(RADIANS(AD346))))),360))</f>
        <v>166.161175449485</v>
      </c>
    </row>
    <row r="347" customFormat="false" ht="15" hidden="false" customHeight="false" outlineLevel="0" collapsed="false">
      <c r="D347" s="5" t="n">
        <f aca="false">D346+1</f>
        <v>46368</v>
      </c>
      <c r="E347" s="6" t="n">
        <f aca="false">$B$5</f>
        <v>0.5</v>
      </c>
      <c r="F347" s="7" t="n">
        <f aca="false">D347+2415018.5+E347-$B$4/24</f>
        <v>2461386.95833333</v>
      </c>
      <c r="G347" s="8" t="n">
        <f aca="false">(F347-2451545)/36525</f>
        <v>0.269458133698384</v>
      </c>
      <c r="I347" s="1" t="n">
        <f aca="false">MOD(280.46646+G347*(36000.76983+G347*0.0003032),360)</f>
        <v>261.166732111551</v>
      </c>
      <c r="J347" s="1" t="n">
        <f aca="false">357.52911+G347*(35999.05029-0.0001537*G347)</f>
        <v>10057.7660048979</v>
      </c>
      <c r="K347" s="1" t="n">
        <f aca="false">0.016708634-G347*(0.000042037+0.0000001267*G347)</f>
        <v>0.0166972975890399</v>
      </c>
      <c r="L347" s="1" t="n">
        <f aca="false">SIN(RADIANS(J347))*(1.914602-G347*(0.004817+0.000014*G347))+SIN(RADIANS(2*J347))*(0.019993-0.000101*G347)+SIN(RADIANS(3*J347))*0.000289</f>
        <v>-0.738226525997345</v>
      </c>
      <c r="M347" s="1" t="n">
        <f aca="false">I347+L347</f>
        <v>260.428505585554</v>
      </c>
      <c r="N347" s="1" t="n">
        <f aca="false">J347+L347</f>
        <v>10057.0277783719</v>
      </c>
      <c r="O347" s="1" t="n">
        <f aca="false">(1.000001018*(1-K347*K347))/(1+K347*COS(RADIANS(N347)))</f>
        <v>0.984586073150694</v>
      </c>
      <c r="P347" s="1" t="n">
        <f aca="false">M347-0.00569-0.00478*SIN(RADIANS(125.04-1934.136*G347))</f>
        <v>260.425633876839</v>
      </c>
      <c r="Q347" s="1" t="n">
        <f aca="false">23+(26+((21.448-G347*(46.815+G347*(0.00059-G347*0.001813))))/60)/60</f>
        <v>23.4357870305842</v>
      </c>
      <c r="R347" s="1" t="n">
        <f aca="false">Q347+0.00256*COS(RADIANS(125.04-1934.136*G347))</f>
        <v>23.4378547294935</v>
      </c>
      <c r="S347" s="1" t="n">
        <f aca="false">DEGREES(ATAN2(COS(RADIANS(P347)),COS(RADIANS(R347))*SIN(RADIANS(P347))))</f>
        <v>-100.417270046206</v>
      </c>
      <c r="T347" s="1" t="n">
        <f aca="false">DEGREES(ASIN(SIN(RADIANS(R347))*SIN(RADIANS(P347))))</f>
        <v>-23.0923099884967</v>
      </c>
      <c r="U347" s="1" t="n">
        <f aca="false">TAN(RADIANS(R347/2))*TAN(RADIANS(R347/2))</f>
        <v>0.0430291050242827</v>
      </c>
      <c r="V347" s="1" t="n">
        <f aca="false">4*DEGREES(U347*SIN(2*RADIANS(I347))-2*K347*SIN(RADIANS(J347))+4*K347*U347*SIN(RADIANS(J347))*COS(2*RADIANS(I347))-0.5*U347*U347*SIN(4*RADIANS(I347))-1.25*K347*K347*SIN(2*RADIANS(J347)))</f>
        <v>6.30487066625126</v>
      </c>
      <c r="W347" s="1" t="n">
        <f aca="false">DEGREES(ACOS(COS(RADIANS(90.833))/(COS(RADIANS($B$2))*COS(RADIANS(T347)))-TAN(RADIANS($B$2))*TAN(RADIANS(T347))))</f>
        <v>59.079779048502</v>
      </c>
      <c r="X347" s="6" t="n">
        <f aca="false">(720-4*$B$3-V347+$B$4*60)/1440</f>
        <v>0.540851562037326</v>
      </c>
      <c r="Y347" s="6" t="n">
        <f aca="false">(X347*1440-W347*4)/1440</f>
        <v>0.376741064680376</v>
      </c>
      <c r="Z347" s="6" t="n">
        <f aca="false">(X347*1440+W347*4)/1440</f>
        <v>0.704962059394276</v>
      </c>
      <c r="AA347" s="1" t="n">
        <f aca="false">8*W347</f>
        <v>472.638232388016</v>
      </c>
      <c r="AB347" s="1" t="n">
        <f aca="false">MOD(E347*1440+V347+4*$B$3-60*$B$4,1440)</f>
        <v>661.173750666251</v>
      </c>
      <c r="AC347" s="1" t="n">
        <f aca="false">IF(AB347/4&lt;0,AB347/4+180,AB347/4-180)</f>
        <v>-14.7065623334372</v>
      </c>
      <c r="AD347" s="1" t="n">
        <f aca="false">DEGREES(ACOS(SIN(RADIANS($B$2))*SIN(RADIANS(T347))+COS(RADIANS($B$2))*COS(RADIANS(T347))*COS(RADIANS(AC347))))</f>
        <v>75.8704138480107</v>
      </c>
      <c r="AE347" s="1" t="n">
        <f aca="false">90-AD347</f>
        <v>14.1295861519893</v>
      </c>
      <c r="AF347" s="1" t="n">
        <f aca="false">IF(AE347&gt;85,0,IF(AE347&gt;5,58.1/TAN(RADIANS(AE347))-0.07/POWER(TAN(RADIANS(AE347)),3)+0.000086/POWER(TAN(RADIANS(AE347)),5),IF(AE347&gt;-0.575,1735+AE347*(-518.2+AE347*(103.4+AE347*(-12.79+AE347*0.711))),-20.772/TAN(RADIANS(AE347)))))/3600</f>
        <v>0.0629161704161376</v>
      </c>
      <c r="AG347" s="1" t="n">
        <f aca="false">AE347+AF347</f>
        <v>14.1925023224054</v>
      </c>
      <c r="AH347" s="1" t="n">
        <f aca="false">IF(AC347&gt;0,MOD(DEGREES(ACOS(((SIN(RADIANS($B$2))*COS(RADIANS(AD347)))-SIN(RADIANS(T347)))/(COS(RADIANS($B$2))*SIN(RADIANS(AD347)))))+180,360),MOD(540-DEGREES(ACOS(((SIN(RADIANS($B$2))*COS(RADIANS(AD347)))-SIN(RADIANS(T347)))/(COS(RADIANS($B$2))*SIN(RADIANS(AD347))))),360))</f>
        <v>166.06548203087</v>
      </c>
    </row>
    <row r="348" customFormat="false" ht="15" hidden="false" customHeight="false" outlineLevel="0" collapsed="false">
      <c r="D348" s="5" t="n">
        <f aca="false">D347+1</f>
        <v>46369</v>
      </c>
      <c r="E348" s="6" t="n">
        <f aca="false">$B$5</f>
        <v>0.5</v>
      </c>
      <c r="F348" s="7" t="n">
        <f aca="false">D348+2415018.5+E348-$B$4/24</f>
        <v>2461387.95833333</v>
      </c>
      <c r="G348" s="8" t="n">
        <f aca="false">(F348-2451545)/36525</f>
        <v>0.269485512206256</v>
      </c>
      <c r="I348" s="1" t="n">
        <f aca="false">MOD(280.46646+G348*(36000.76983+G348*0.0003032),360)</f>
        <v>262.152379476189</v>
      </c>
      <c r="J348" s="1" t="n">
        <f aca="false">357.52911+G348*(35999.05029-0.0001537*G348)</f>
        <v>10058.7516051773</v>
      </c>
      <c r="K348" s="1" t="n">
        <f aca="false">0.016708634-G348*(0.000042037+0.0000001267*G348)</f>
        <v>0.0166972964362601</v>
      </c>
      <c r="L348" s="1" t="n">
        <f aca="false">SIN(RADIANS(J348))*(1.914602-G348*(0.004817+0.000014*G348))+SIN(RADIANS(2*J348))*(0.019993-0.000101*G348)+SIN(RADIANS(3*J348))*0.000289</f>
        <v>-0.707150828740385</v>
      </c>
      <c r="M348" s="1" t="n">
        <f aca="false">I348+L348</f>
        <v>261.445228647448</v>
      </c>
      <c r="N348" s="1" t="n">
        <f aca="false">J348+L348</f>
        <v>10058.0444543486</v>
      </c>
      <c r="O348" s="1" t="n">
        <f aca="false">(1.000001018*(1-K348*K348))/(1+K348*COS(RADIANS(N348)))</f>
        <v>0.984476310662266</v>
      </c>
      <c r="P348" s="1" t="n">
        <f aca="false">M348-0.00569-0.00478*SIN(RADIANS(125.04-1934.136*G348))</f>
        <v>261.442360505731</v>
      </c>
      <c r="Q348" s="1" t="n">
        <f aca="false">23+(26+((21.448-G348*(46.815+G348*(0.00059-G348*0.001813))))/60)/60</f>
        <v>23.4357866745501</v>
      </c>
      <c r="R348" s="1" t="n">
        <f aca="false">Q348+0.00256*COS(RADIANS(125.04-1934.136*G348))</f>
        <v>23.4378529775833</v>
      </c>
      <c r="S348" s="1" t="n">
        <f aca="false">DEGREES(ATAN2(COS(RADIANS(P348)),COS(RADIANS(R348))*SIN(RADIANS(P348))))</f>
        <v>-99.3142635501148</v>
      </c>
      <c r="T348" s="1" t="n">
        <f aca="false">DEGREES(ASIN(SIN(RADIANS(R348))*SIN(RADIANS(P348))))</f>
        <v>-23.1615991830065</v>
      </c>
      <c r="U348" s="1" t="n">
        <f aca="false">TAN(RADIANS(R348/2))*TAN(RADIANS(R348/2))</f>
        <v>0.0430290984087202</v>
      </c>
      <c r="V348" s="1" t="n">
        <f aca="false">4*DEGREES(U348*SIN(2*RADIANS(I348))-2*K348*SIN(RADIANS(J348))+4*K348*U348*SIN(RADIANS(J348))*COS(2*RADIANS(I348))-0.5*U348*U348*SIN(4*RADIANS(I348))-1.25*K348*K348*SIN(2*RADIANS(J348)))</f>
        <v>5.83572818378385</v>
      </c>
      <c r="W348" s="1" t="n">
        <f aca="false">DEGREES(ACOS(COS(RADIANS(90.833))/(COS(RADIANS($B$2))*COS(RADIANS(T348)))-TAN(RADIANS($B$2))*TAN(RADIANS(T348))))</f>
        <v>58.9597840681196</v>
      </c>
      <c r="X348" s="6" t="n">
        <f aca="false">(720-4*$B$3-V348+$B$4*60)/1440</f>
        <v>0.541177355427928</v>
      </c>
      <c r="Y348" s="6" t="n">
        <f aca="false">(X348*1440-W348*4)/1440</f>
        <v>0.377400177460929</v>
      </c>
      <c r="Z348" s="6" t="n">
        <f aca="false">(X348*1440+W348*4)/1440</f>
        <v>0.704954533394927</v>
      </c>
      <c r="AA348" s="1" t="n">
        <f aca="false">8*W348</f>
        <v>471.678272544957</v>
      </c>
      <c r="AB348" s="1" t="n">
        <f aca="false">MOD(E348*1440+V348+4*$B$3-60*$B$4,1440)</f>
        <v>660.704608183784</v>
      </c>
      <c r="AC348" s="1" t="n">
        <f aca="false">IF(AB348/4&lt;0,AB348/4+180,AB348/4-180)</f>
        <v>-14.823847954054</v>
      </c>
      <c r="AD348" s="1" t="n">
        <f aca="false">DEGREES(ACOS(SIN(RADIANS($B$2))*SIN(RADIANS(T348))+COS(RADIANS($B$2))*COS(RADIANS(T348))*COS(RADIANS(AC348))))</f>
        <v>75.9563534405</v>
      </c>
      <c r="AE348" s="1" t="n">
        <f aca="false">90-AD348</f>
        <v>14.0436465595</v>
      </c>
      <c r="AF348" s="1" t="n">
        <f aca="false">IF(AE348&gt;85,0,IF(AE348&gt;5,58.1/TAN(RADIANS(AE348))-0.07/POWER(TAN(RADIANS(AE348)),3)+0.000086/POWER(TAN(RADIANS(AE348)),5),IF(AE348&gt;-0.575,1735+AE348*(-518.2+AE348*(103.4+AE348*(-12.79+AE348*0.711))),-20.772/TAN(RADIANS(AE348)))))/3600</f>
        <v>0.0633021227712273</v>
      </c>
      <c r="AG348" s="1" t="n">
        <f aca="false">AE348+AF348</f>
        <v>14.1069486822712</v>
      </c>
      <c r="AH348" s="1" t="n">
        <f aca="false">IF(AC348&gt;0,MOD(DEGREES(ACOS(((SIN(RADIANS($B$2))*COS(RADIANS(AD348)))-SIN(RADIANS(T348)))/(COS(RADIANS($B$2))*SIN(RADIANS(AD348)))))+180,360),MOD(540-DEGREES(ACOS(((SIN(RADIANS($B$2))*COS(RADIANS(AD348)))-SIN(RADIANS(T348)))/(COS(RADIANS($B$2))*SIN(RADIANS(AD348))))),360))</f>
        <v>165.96740550071</v>
      </c>
    </row>
    <row r="349" customFormat="false" ht="15" hidden="false" customHeight="false" outlineLevel="0" collapsed="false">
      <c r="D349" s="5" t="n">
        <f aca="false">D348+1</f>
        <v>46370</v>
      </c>
      <c r="E349" s="6" t="n">
        <f aca="false">$B$5</f>
        <v>0.5</v>
      </c>
      <c r="F349" s="7" t="n">
        <f aca="false">D349+2415018.5+E349-$B$4/24</f>
        <v>2461388.95833333</v>
      </c>
      <c r="G349" s="8" t="n">
        <f aca="false">(F349-2451545)/36525</f>
        <v>0.269512890714127</v>
      </c>
      <c r="I349" s="1" t="n">
        <f aca="false">MOD(280.46646+G349*(36000.76983+G349*0.0003032),360)</f>
        <v>263.138026840828</v>
      </c>
      <c r="J349" s="1" t="n">
        <f aca="false">357.52911+G349*(35999.05029-0.0001537*G349)</f>
        <v>10059.7372054568</v>
      </c>
      <c r="K349" s="1" t="n">
        <f aca="false">0.016708634-G349*(0.000042037+0.0000001267*G349)</f>
        <v>0.01669729528348</v>
      </c>
      <c r="L349" s="1" t="n">
        <f aca="false">SIN(RADIANS(J349))*(1.914602-G349*(0.004817+0.000014*G349))+SIN(RADIANS(2*J349))*(0.019993-0.000101*G349)+SIN(RADIANS(3*J349))*0.000289</f>
        <v>-0.675853304171027</v>
      </c>
      <c r="M349" s="1" t="n">
        <f aca="false">I349+L349</f>
        <v>262.462173536657</v>
      </c>
      <c r="N349" s="1" t="n">
        <f aca="false">J349+L349</f>
        <v>10059.0613521526</v>
      </c>
      <c r="O349" s="1" t="n">
        <f aca="false">(1.000001018*(1-K349*K349))/(1+K349*COS(RADIANS(N349)))</f>
        <v>0.984371276258042</v>
      </c>
      <c r="P349" s="1" t="n">
        <f aca="false">M349-0.00569-0.00478*SIN(RADIANS(125.04-1934.136*G349))</f>
        <v>262.459308959527</v>
      </c>
      <c r="Q349" s="1" t="n">
        <f aca="false">23+(26+((21.448-G349*(46.815+G349*(0.00059-G349*0.001813))))/60)/60</f>
        <v>23.435786318516</v>
      </c>
      <c r="R349" s="1" t="n">
        <f aca="false">Q349+0.00256*COS(RADIANS(125.04-1934.136*G349))</f>
        <v>23.4378512239081</v>
      </c>
      <c r="S349" s="1" t="n">
        <f aca="false">DEGREES(ATAN2(COS(RADIANS(P349)),COS(RADIANS(R349))*SIN(RADIANS(P349))))</f>
        <v>-98.2099376028774</v>
      </c>
      <c r="T349" s="1" t="n">
        <f aca="false">DEGREES(ASIN(SIN(RADIANS(R349))*SIN(RADIANS(P349))))</f>
        <v>-23.2232147340754</v>
      </c>
      <c r="U349" s="1" t="n">
        <f aca="false">TAN(RADIANS(R349/2))*TAN(RADIANS(R349/2))</f>
        <v>0.0430290917864933</v>
      </c>
      <c r="V349" s="1" t="n">
        <f aca="false">4*DEGREES(U349*SIN(2*RADIANS(I349))-2*K349*SIN(RADIANS(J349))+4*K349*U349*SIN(RADIANS(J349))*COS(2*RADIANS(I349))-0.5*U349*U349*SIN(4*RADIANS(I349))-1.25*K349*K349*SIN(2*RADIANS(J349)))</f>
        <v>5.36148407330519</v>
      </c>
      <c r="W349" s="1" t="n">
        <f aca="false">DEGREES(ACOS(COS(RADIANS(90.833))/(COS(RADIANS($B$2))*COS(RADIANS(T349)))-TAN(RADIANS($B$2))*TAN(RADIANS(T349))))</f>
        <v>58.8528487096216</v>
      </c>
      <c r="X349" s="6" t="n">
        <f aca="false">(720-4*$B$3-V349+$B$4*60)/1440</f>
        <v>0.54150669161576</v>
      </c>
      <c r="Y349" s="6" t="n">
        <f aca="false">(X349*1440-W349*4)/1440</f>
        <v>0.378026556311256</v>
      </c>
      <c r="Z349" s="6" t="n">
        <f aca="false">(X349*1440+W349*4)/1440</f>
        <v>0.704986826920265</v>
      </c>
      <c r="AA349" s="1" t="n">
        <f aca="false">8*W349</f>
        <v>470.822789676973</v>
      </c>
      <c r="AB349" s="1" t="n">
        <f aca="false">MOD(E349*1440+V349+4*$B$3-60*$B$4,1440)</f>
        <v>660.230364073305</v>
      </c>
      <c r="AC349" s="1" t="n">
        <f aca="false">IF(AB349/4&lt;0,AB349/4+180,AB349/4-180)</f>
        <v>-14.9424089816737</v>
      </c>
      <c r="AD349" s="1" t="n">
        <f aca="false">DEGREES(ACOS(SIN(RADIANS($B$2))*SIN(RADIANS(T349))+COS(RADIANS($B$2))*COS(RADIANS(T349))*COS(RADIANS(AC349))))</f>
        <v>76.0350242353167</v>
      </c>
      <c r="AE349" s="1" t="n">
        <f aca="false">90-AD349</f>
        <v>13.9649757646833</v>
      </c>
      <c r="AF349" s="1" t="n">
        <f aca="false">IF(AE349&gt;85,0,IF(AE349&gt;5,58.1/TAN(RADIANS(AE349))-0.07/POWER(TAN(RADIANS(AE349)),3)+0.000086/POWER(TAN(RADIANS(AE349)),5),IF(AE349&gt;-0.575,1735+AE349*(-518.2+AE349*(103.4+AE349*(-12.79+AE349*0.711))),-20.772/TAN(RADIANS(AE349)))))/3600</f>
        <v>0.063659262326834</v>
      </c>
      <c r="AG349" s="1" t="n">
        <f aca="false">AE349+AF349</f>
        <v>14.0286350270102</v>
      </c>
      <c r="AH349" s="1" t="n">
        <f aca="false">IF(AC349&gt;0,MOD(DEGREES(ACOS(((SIN(RADIANS($B$2))*COS(RADIANS(AD349)))-SIN(RADIANS(T349)))/(COS(RADIANS($B$2))*SIN(RADIANS(AD349)))))+180,360),MOD(540-DEGREES(ACOS(((SIN(RADIANS($B$2))*COS(RADIANS(AD349)))-SIN(RADIANS(T349)))/(COS(RADIANS($B$2))*SIN(RADIANS(AD349))))),360))</f>
        <v>165.867036545137</v>
      </c>
    </row>
    <row r="350" customFormat="false" ht="15" hidden="false" customHeight="false" outlineLevel="0" collapsed="false">
      <c r="D350" s="5" t="n">
        <f aca="false">D349+1</f>
        <v>46371</v>
      </c>
      <c r="E350" s="6" t="n">
        <f aca="false">$B$5</f>
        <v>0.5</v>
      </c>
      <c r="F350" s="7" t="n">
        <f aca="false">D350+2415018.5+E350-$B$4/24</f>
        <v>2461389.95833333</v>
      </c>
      <c r="G350" s="8" t="n">
        <f aca="false">(F350-2451545)/36525</f>
        <v>0.269540269221998</v>
      </c>
      <c r="I350" s="1" t="n">
        <f aca="false">MOD(280.46646+G350*(36000.76983+G350*0.0003032),360)</f>
        <v>264.123674205466</v>
      </c>
      <c r="J350" s="1" t="n">
        <f aca="false">357.52911+G350*(35999.05029-0.0001537*G350)</f>
        <v>10060.7228057362</v>
      </c>
      <c r="K350" s="1" t="n">
        <f aca="false">0.016708634-G350*(0.000042037+0.0000001267*G350)</f>
        <v>0.0166972941306998</v>
      </c>
      <c r="L350" s="1" t="n">
        <f aca="false">SIN(RADIANS(J350))*(1.914602-G350*(0.004817+0.000014*G350))+SIN(RADIANS(2*J350))*(0.019993-0.000101*G350)+SIN(RADIANS(3*J350))*0.000289</f>
        <v>-0.644343686238498</v>
      </c>
      <c r="M350" s="1" t="n">
        <f aca="false">I350+L350</f>
        <v>263.479330519228</v>
      </c>
      <c r="N350" s="1" t="n">
        <f aca="false">J350+L350</f>
        <v>10060.07846205</v>
      </c>
      <c r="O350" s="1" t="n">
        <f aca="false">(1.000001018*(1-K350*K350))/(1+K350*COS(RADIANS(N350)))</f>
        <v>0.984271004034153</v>
      </c>
      <c r="P350" s="1" t="n">
        <f aca="false">M350-0.00569-0.00478*SIN(RADIANS(125.04-1934.136*G350))</f>
        <v>263.476469504271</v>
      </c>
      <c r="Q350" s="1" t="n">
        <f aca="false">23+(26+((21.448-G350*(46.815+G350*(0.00059-G350*0.001813))))/60)/60</f>
        <v>23.435785962482</v>
      </c>
      <c r="R350" s="1" t="n">
        <f aca="false">Q350+0.00256*COS(RADIANS(125.04-1934.136*G350))</f>
        <v>23.4378494684691</v>
      </c>
      <c r="S350" s="1" t="n">
        <f aca="false">DEGREES(ATAN2(COS(RADIANS(P350)),COS(RADIANS(R350))*SIN(RADIANS(P350))))</f>
        <v>-97.1044253991343</v>
      </c>
      <c r="T350" s="1" t="n">
        <f aca="false">DEGREES(ASIN(SIN(RADIANS(R350))*SIN(RADIANS(P350))))</f>
        <v>-23.2771211373579</v>
      </c>
      <c r="U350" s="1" t="n">
        <f aca="false">TAN(RADIANS(R350/2))*TAN(RADIANS(R350/2))</f>
        <v>0.0430290851576065</v>
      </c>
      <c r="V350" s="1" t="n">
        <f aca="false">4*DEGREES(U350*SIN(2*RADIANS(I350))-2*K350*SIN(RADIANS(J350))+4*K350*U350*SIN(RADIANS(J350))*COS(2*RADIANS(I350))-0.5*U350*U350*SIN(4*RADIANS(I350))-1.25*K350*K350*SIN(2*RADIANS(J350)))</f>
        <v>4.88266097994601</v>
      </c>
      <c r="W350" s="1" t="n">
        <f aca="false">DEGREES(ACOS(COS(RADIANS(90.833))/(COS(RADIANS($B$2))*COS(RADIANS(T350)))-TAN(RADIANS($B$2))*TAN(RADIANS(T350))))</f>
        <v>58.7591142962609</v>
      </c>
      <c r="X350" s="6" t="n">
        <f aca="false">(720-4*$B$3-V350+$B$4*60)/1440</f>
        <v>0.541839207652815</v>
      </c>
      <c r="Y350" s="6" t="n">
        <f aca="false">(X350*1440-W350*4)/1440</f>
        <v>0.378619445718757</v>
      </c>
      <c r="Z350" s="6" t="n">
        <f aca="false">(X350*1440+W350*4)/1440</f>
        <v>0.705058969586873</v>
      </c>
      <c r="AA350" s="1" t="n">
        <f aca="false">8*W350</f>
        <v>470.072914370087</v>
      </c>
      <c r="AB350" s="1" t="n">
        <f aca="false">MOD(E350*1440+V350+4*$B$3-60*$B$4,1440)</f>
        <v>659.751540979946</v>
      </c>
      <c r="AC350" s="1" t="n">
        <f aca="false">IF(AB350/4&lt;0,AB350/4+180,AB350/4-180)</f>
        <v>-15.0621147550135</v>
      </c>
      <c r="AD350" s="1" t="n">
        <f aca="false">DEGREES(ACOS(SIN(RADIANS($B$2))*SIN(RADIANS(T350))+COS(RADIANS($B$2))*COS(RADIANS(T350))*COS(RADIANS(AC350))))</f>
        <v>76.1063796396915</v>
      </c>
      <c r="AE350" s="1" t="n">
        <f aca="false">90-AD350</f>
        <v>13.8936203603085</v>
      </c>
      <c r="AF350" s="1" t="n">
        <f aca="false">IF(AE350&gt;85,0,IF(AE350&gt;5,58.1/TAN(RADIANS(AE350))-0.07/POWER(TAN(RADIANS(AE350)),3)+0.000086/POWER(TAN(RADIANS(AE350)),5),IF(AE350&gt;-0.575,1735+AE350*(-518.2+AE350*(103.4+AE350*(-12.79+AE350*0.711))),-20.772/TAN(RADIANS(AE350)))))/3600</f>
        <v>0.0639864088362164</v>
      </c>
      <c r="AG350" s="1" t="n">
        <f aca="false">AE350+AF350</f>
        <v>13.9576067691448</v>
      </c>
      <c r="AH350" s="1" t="n">
        <f aca="false">IF(AC350&gt;0,MOD(DEGREES(ACOS(((SIN(RADIANS($B$2))*COS(RADIANS(AD350)))-SIN(RADIANS(T350)))/(COS(RADIANS($B$2))*SIN(RADIANS(AD350)))))+180,360),MOD(540-DEGREES(ACOS(((SIN(RADIANS($B$2))*COS(RADIANS(AD350)))-SIN(RADIANS(T350)))/(COS(RADIANS($B$2))*SIN(RADIANS(AD350))))),360))</f>
        <v>165.76446687531</v>
      </c>
    </row>
    <row r="351" customFormat="false" ht="15" hidden="false" customHeight="false" outlineLevel="0" collapsed="false">
      <c r="D351" s="5" t="n">
        <f aca="false">D350+1</f>
        <v>46372</v>
      </c>
      <c r="E351" s="6" t="n">
        <f aca="false">$B$5</f>
        <v>0.5</v>
      </c>
      <c r="F351" s="7" t="n">
        <f aca="false">D351+2415018.5+E351-$B$4/24</f>
        <v>2461390.95833333</v>
      </c>
      <c r="G351" s="8" t="n">
        <f aca="false">(F351-2451545)/36525</f>
        <v>0.26956764772987</v>
      </c>
      <c r="I351" s="1" t="n">
        <f aca="false">MOD(280.46646+G351*(36000.76983+G351*0.0003032),360)</f>
        <v>265.109321570106</v>
      </c>
      <c r="J351" s="1" t="n">
        <f aca="false">357.52911+G351*(35999.05029-0.0001537*G351)</f>
        <v>10061.7084060157</v>
      </c>
      <c r="K351" s="1" t="n">
        <f aca="false">0.016708634-G351*(0.000042037+0.0000001267*G351)</f>
        <v>0.0166972929779194</v>
      </c>
      <c r="L351" s="1" t="n">
        <f aca="false">SIN(RADIANS(J351))*(1.914602-G351*(0.004817+0.000014*G351))+SIN(RADIANS(2*J351))*(0.019993-0.000101*G351)+SIN(RADIANS(3*J351))*0.000289</f>
        <v>-0.61263178686703</v>
      </c>
      <c r="M351" s="1" t="n">
        <f aca="false">I351+L351</f>
        <v>264.496689783239</v>
      </c>
      <c r="N351" s="1" t="n">
        <f aca="false">J351+L351</f>
        <v>10061.0957742288</v>
      </c>
      <c r="O351" s="1" t="n">
        <f aca="false">(1.000001018*(1-K351*K351))/(1+K351*COS(RADIANS(N351)))</f>
        <v>0.984175526560844</v>
      </c>
      <c r="P351" s="1" t="n">
        <f aca="false">M351-0.00569-0.00478*SIN(RADIANS(125.04-1934.136*G351))</f>
        <v>264.493832328039</v>
      </c>
      <c r="Q351" s="1" t="n">
        <f aca="false">23+(26+((21.448-G351*(46.815+G351*(0.00059-G351*0.001813))))/60)/60</f>
        <v>23.4357856064479</v>
      </c>
      <c r="R351" s="1" t="n">
        <f aca="false">Q351+0.00256*COS(RADIANS(125.04-1934.136*G351))</f>
        <v>23.4378477112675</v>
      </c>
      <c r="S351" s="1" t="n">
        <f aca="false">DEGREES(ATAN2(COS(RADIANS(P351)),COS(RADIANS(R351))*SIN(RADIANS(P351))))</f>
        <v>-95.9978622635419</v>
      </c>
      <c r="T351" s="1" t="n">
        <f aca="false">DEGREES(ASIN(SIN(RADIANS(R351))*SIN(RADIANS(P351))))</f>
        <v>-23.3232868281511</v>
      </c>
      <c r="U351" s="1" t="n">
        <f aca="false">TAN(RADIANS(R351/2))*TAN(RADIANS(R351/2))</f>
        <v>0.0430290785220643</v>
      </c>
      <c r="V351" s="1" t="n">
        <f aca="false">4*DEGREES(U351*SIN(2*RADIANS(I351))-2*K351*SIN(RADIANS(J351))+4*K351*U351*SIN(RADIANS(J351))*COS(2*RADIANS(I351))-0.5*U351*U351*SIN(4*RADIANS(I351))-1.25*K351*K351*SIN(2*RADIANS(J351)))</f>
        <v>4.39978863036317</v>
      </c>
      <c r="W351" s="1" t="n">
        <f aca="false">DEGREES(ACOS(COS(RADIANS(90.833))/(COS(RADIANS($B$2))*COS(RADIANS(T351)))-TAN(RADIANS($B$2))*TAN(RADIANS(T351))))</f>
        <v>58.6787065112526</v>
      </c>
      <c r="X351" s="6" t="n">
        <f aca="false">(720-4*$B$3-V351+$B$4*60)/1440</f>
        <v>0.542174535673359</v>
      </c>
      <c r="Y351" s="6" t="n">
        <f aca="false">(X351*1440-W351*4)/1440</f>
        <v>0.379178128697657</v>
      </c>
      <c r="Z351" s="6" t="n">
        <f aca="false">(X351*1440+W351*4)/1440</f>
        <v>0.705170942649061</v>
      </c>
      <c r="AA351" s="1" t="n">
        <f aca="false">8*W351</f>
        <v>469.429652090021</v>
      </c>
      <c r="AB351" s="1" t="n">
        <f aca="false">MOD(E351*1440+V351+4*$B$3-60*$B$4,1440)</f>
        <v>659.268668630363</v>
      </c>
      <c r="AC351" s="1" t="n">
        <f aca="false">IF(AB351/4&lt;0,AB351/4+180,AB351/4-180)</f>
        <v>-15.1828328424092</v>
      </c>
      <c r="AD351" s="1" t="n">
        <f aca="false">DEGREES(ACOS(SIN(RADIANS($B$2))*SIN(RADIANS(T351))+COS(RADIANS($B$2))*COS(RADIANS(T351))*COS(RADIANS(AC351))))</f>
        <v>76.1703763465774</v>
      </c>
      <c r="AE351" s="1" t="n">
        <f aca="false">90-AD351</f>
        <v>13.8296236534226</v>
      </c>
      <c r="AF351" s="1" t="n">
        <f aca="false">IF(AE351&gt;85,0,IF(AE351&gt;5,58.1/TAN(RADIANS(AE351))-0.07/POWER(TAN(RADIANS(AE351)),3)+0.000086/POWER(TAN(RADIANS(AE351)),5),IF(AE351&gt;-0.575,1735+AE351*(-518.2+AE351*(103.4+AE351*(-12.79+AE351*0.711))),-20.772/TAN(RADIANS(AE351)))))/3600</f>
        <v>0.0642824570782696</v>
      </c>
      <c r="AG351" s="1" t="n">
        <f aca="false">AE351+AF351</f>
        <v>13.8939061105009</v>
      </c>
      <c r="AH351" s="1" t="n">
        <f aca="false">IF(AC351&gt;0,MOD(DEGREES(ACOS(((SIN(RADIANS($B$2))*COS(RADIANS(AD351)))-SIN(RADIANS(T351)))/(COS(RADIANS($B$2))*SIN(RADIANS(AD351)))))+180,360),MOD(540-DEGREES(ACOS(((SIN(RADIANS($B$2))*COS(RADIANS(AD351)))-SIN(RADIANS(T351)))/(COS(RADIANS($B$2))*SIN(RADIANS(AD351))))),360))</f>
        <v>165.659789152294</v>
      </c>
    </row>
    <row r="352" customFormat="false" ht="15" hidden="false" customHeight="false" outlineLevel="0" collapsed="false">
      <c r="D352" s="5" t="n">
        <f aca="false">D351+1</f>
        <v>46373</v>
      </c>
      <c r="E352" s="6" t="n">
        <f aca="false">$B$5</f>
        <v>0.5</v>
      </c>
      <c r="F352" s="7" t="n">
        <f aca="false">D352+2415018.5+E352-$B$4/24</f>
        <v>2461391.95833333</v>
      </c>
      <c r="G352" s="8" t="n">
        <f aca="false">(F352-2451545)/36525</f>
        <v>0.269595026237741</v>
      </c>
      <c r="I352" s="1" t="n">
        <f aca="false">MOD(280.46646+G352*(36000.76983+G352*0.0003032),360)</f>
        <v>266.094968934747</v>
      </c>
      <c r="J352" s="1" t="n">
        <f aca="false">357.52911+G352*(35999.05029-0.0001537*G352)</f>
        <v>10062.6940062952</v>
      </c>
      <c r="K352" s="1" t="n">
        <f aca="false">0.016708634-G352*(0.000042037+0.0000001267*G352)</f>
        <v>0.0166972918251388</v>
      </c>
      <c r="L352" s="1" t="n">
        <f aca="false">SIN(RADIANS(J352))*(1.914602-G352*(0.004817+0.000014*G352))+SIN(RADIANS(2*J352))*(0.019993-0.000101*G352)+SIN(RADIANS(3*J352))*0.000289</f>
        <v>-0.58072749244865</v>
      </c>
      <c r="M352" s="1" t="n">
        <f aca="false">I352+L352</f>
        <v>265.514241442299</v>
      </c>
      <c r="N352" s="1" t="n">
        <f aca="false">J352+L352</f>
        <v>10062.1132788027</v>
      </c>
      <c r="O352" s="1" t="n">
        <f aca="false">(1.000001018*(1-K352*K352))/(1+K352*COS(RADIANS(N352)))</f>
        <v>0.984084874869108</v>
      </c>
      <c r="P352" s="1" t="n">
        <f aca="false">M352-0.00569-0.00478*SIN(RADIANS(125.04-1934.136*G352))</f>
        <v>265.511387544437</v>
      </c>
      <c r="Q352" s="1" t="n">
        <f aca="false">23+(26+((21.448-G352*(46.815+G352*(0.00059-G352*0.001813))))/60)/60</f>
        <v>23.4357852504138</v>
      </c>
      <c r="R352" s="1" t="n">
        <f aca="false">Q352+0.00256*COS(RADIANS(125.04-1934.136*G352))</f>
        <v>23.4378459523045</v>
      </c>
      <c r="S352" s="1" t="n">
        <f aca="false">DEGREES(ATAN2(COS(RADIANS(P352)),COS(RADIANS(R352))*SIN(RADIANS(P352))))</f>
        <v>-94.8903854024954</v>
      </c>
      <c r="T352" s="1" t="n">
        <f aca="false">DEGREES(ASIN(SIN(RADIANS(R352))*SIN(RADIANS(P352))))</f>
        <v>-23.3616842373161</v>
      </c>
      <c r="U352" s="1" t="n">
        <f aca="false">TAN(RADIANS(R352/2))*TAN(RADIANS(R352/2))</f>
        <v>0.0430290718798713</v>
      </c>
      <c r="V352" s="1" t="n">
        <f aca="false">4*DEGREES(U352*SIN(2*RADIANS(I352))-2*K352*SIN(RADIANS(J352))+4*K352*U352*SIN(RADIANS(J352))*COS(2*RADIANS(I352))-0.5*U352*U352*SIN(4*RADIANS(I352))-1.25*K352*K352*SIN(2*RADIANS(J352)))</f>
        <v>3.91340295898805</v>
      </c>
      <c r="W352" s="1" t="n">
        <f aca="false">DEGREES(ACOS(COS(RADIANS(90.833))/(COS(RADIANS($B$2))*COS(RADIANS(T352)))-TAN(RADIANS($B$2))*TAN(RADIANS(T352))))</f>
        <v>58.6117348078087</v>
      </c>
      <c r="X352" s="6" t="n">
        <f aca="false">(720-4*$B$3-V352+$B$4*60)/1440</f>
        <v>0.542512303500703</v>
      </c>
      <c r="Y352" s="6" t="n">
        <f aca="false">(X352*1440-W352*4)/1440</f>
        <v>0.379701929034568</v>
      </c>
      <c r="Z352" s="6" t="n">
        <f aca="false">(X352*1440+W352*4)/1440</f>
        <v>0.705322677966838</v>
      </c>
      <c r="AA352" s="1" t="n">
        <f aca="false">8*W352</f>
        <v>468.89387846247</v>
      </c>
      <c r="AB352" s="1" t="n">
        <f aca="false">MOD(E352*1440+V352+4*$B$3-60*$B$4,1440)</f>
        <v>658.782282958988</v>
      </c>
      <c r="AC352" s="1" t="n">
        <f aca="false">IF(AB352/4&lt;0,AB352/4+180,AB352/4-180)</f>
        <v>-15.304429260253</v>
      </c>
      <c r="AD352" s="1" t="n">
        <f aca="false">DEGREES(ACOS(SIN(RADIANS($B$2))*SIN(RADIANS(T352))+COS(RADIANS($B$2))*COS(RADIANS(T352))*COS(RADIANS(AC352))))</f>
        <v>76.2269743854843</v>
      </c>
      <c r="AE352" s="1" t="n">
        <f aca="false">90-AD352</f>
        <v>13.7730256145157</v>
      </c>
      <c r="AF352" s="1" t="n">
        <f aca="false">IF(AE352&gt;85,0,IF(AE352&gt;5,58.1/TAN(RADIANS(AE352))-0.07/POWER(TAN(RADIANS(AE352)),3)+0.000086/POWER(TAN(RADIANS(AE352)),5),IF(AE352&gt;-0.575,1735+AE352*(-518.2+AE352*(103.4+AE352*(-12.79+AE352*0.711))),-20.772/TAN(RADIANS(AE352)))))/3600</f>
        <v>0.0645463855390264</v>
      </c>
      <c r="AG352" s="1" t="n">
        <f aca="false">AE352+AF352</f>
        <v>13.8375720000548</v>
      </c>
      <c r="AH352" s="1" t="n">
        <f aca="false">IF(AC352&gt;0,MOD(DEGREES(ACOS(((SIN(RADIANS($B$2))*COS(RADIANS(AD352)))-SIN(RADIANS(T352)))/(COS(RADIANS($B$2))*SIN(RADIANS(AD352)))))+180,360),MOD(540-DEGREES(ACOS(((SIN(RADIANS($B$2))*COS(RADIANS(AD352)))-SIN(RADIANS(T352)))/(COS(RADIANS($B$2))*SIN(RADIANS(AD352))))),360))</f>
        <v>165.553096911433</v>
      </c>
    </row>
    <row r="353" customFormat="false" ht="15" hidden="false" customHeight="false" outlineLevel="0" collapsed="false">
      <c r="D353" s="5" t="n">
        <f aca="false">D352+1</f>
        <v>46374</v>
      </c>
      <c r="E353" s="6" t="n">
        <f aca="false">$B$5</f>
        <v>0.5</v>
      </c>
      <c r="F353" s="7" t="n">
        <f aca="false">D353+2415018.5+E353-$B$4/24</f>
        <v>2461392.95833333</v>
      </c>
      <c r="G353" s="8" t="n">
        <f aca="false">(F353-2451545)/36525</f>
        <v>0.269622404745612</v>
      </c>
      <c r="I353" s="1" t="n">
        <f aca="false">MOD(280.46646+G353*(36000.76983+G353*0.0003032),360)</f>
        <v>267.080616299387</v>
      </c>
      <c r="J353" s="1" t="n">
        <f aca="false">357.52911+G353*(35999.05029-0.0001537*G353)</f>
        <v>10063.6796065746</v>
      </c>
      <c r="K353" s="1" t="n">
        <f aca="false">0.016708634-G353*(0.000042037+0.0000001267*G353)</f>
        <v>0.016697290672358</v>
      </c>
      <c r="L353" s="1" t="n">
        <f aca="false">SIN(RADIANS(J353))*(1.914602-G353*(0.004817+0.000014*G353))+SIN(RADIANS(2*J353))*(0.019993-0.000101*G353)+SIN(RADIANS(3*J353))*0.000289</f>
        <v>-0.54864076029321</v>
      </c>
      <c r="M353" s="1" t="n">
        <f aca="false">I353+L353</f>
        <v>266.531975539094</v>
      </c>
      <c r="N353" s="1" t="n">
        <f aca="false">J353+L353</f>
        <v>10063.1309658143</v>
      </c>
      <c r="O353" s="1" t="n">
        <f aca="false">(1.000001018*(1-K353*K353))/(1+K353*COS(RADIANS(N353)))</f>
        <v>0.983999078437924</v>
      </c>
      <c r="P353" s="1" t="n">
        <f aca="false">M353-0.00569-0.00478*SIN(RADIANS(125.04-1934.136*G353))</f>
        <v>266.529125196147</v>
      </c>
      <c r="Q353" s="1" t="n">
        <f aca="false">23+(26+((21.448-G353*(46.815+G353*(0.00059-G353*0.001813))))/60)/60</f>
        <v>23.4357848943797</v>
      </c>
      <c r="R353" s="1" t="n">
        <f aca="false">Q353+0.00256*COS(RADIANS(125.04-1934.136*G353))</f>
        <v>23.4378441915813</v>
      </c>
      <c r="S353" s="1" t="n">
        <f aca="false">DEGREES(ATAN2(COS(RADIANS(P353)),COS(RADIANS(R353))*SIN(RADIANS(P353))))</f>
        <v>-93.782133648726</v>
      </c>
      <c r="T353" s="1" t="n">
        <f aca="false">DEGREES(ASIN(SIN(RADIANS(R353))*SIN(RADIANS(P353))))</f>
        <v>-23.3922898406555</v>
      </c>
      <c r="U353" s="1" t="n">
        <f aca="false">TAN(RADIANS(R353/2))*TAN(RADIANS(R353/2))</f>
        <v>0.0430290652310319</v>
      </c>
      <c r="V353" s="1" t="n">
        <f aca="false">4*DEGREES(U353*SIN(2*RADIANS(I353))-2*K353*SIN(RADIANS(J353))+4*K353*U353*SIN(RADIANS(J353))*COS(2*RADIANS(I353))-0.5*U353*U353*SIN(4*RADIANS(I353))-1.25*K353*K353*SIN(2*RADIANS(J353)))</f>
        <v>3.4240452186102</v>
      </c>
      <c r="W353" s="1" t="n">
        <f aca="false">DEGREES(ACOS(COS(RADIANS(90.833))/(COS(RADIANS($B$2))*COS(RADIANS(T353)))-TAN(RADIANS($B$2))*TAN(RADIANS(T353))))</f>
        <v>58.5582918889515</v>
      </c>
      <c r="X353" s="6" t="n">
        <f aca="false">(720-4*$B$3-V353+$B$4*60)/1440</f>
        <v>0.542852135264854</v>
      </c>
      <c r="Y353" s="6" t="n">
        <f aca="false">(X353*1440-W353*4)/1440</f>
        <v>0.3801902133511</v>
      </c>
      <c r="Z353" s="6" t="n">
        <f aca="false">(X353*1440+W353*4)/1440</f>
        <v>0.705514057178608</v>
      </c>
      <c r="AA353" s="1" t="n">
        <f aca="false">8*W353</f>
        <v>468.466335111612</v>
      </c>
      <c r="AB353" s="1" t="n">
        <f aca="false">MOD(E353*1440+V353+4*$B$3-60*$B$4,1440)</f>
        <v>658.29292521861</v>
      </c>
      <c r="AC353" s="1" t="n">
        <f aca="false">IF(AB353/4&lt;0,AB353/4+180,AB353/4-180)</f>
        <v>-15.4267686953474</v>
      </c>
      <c r="AD353" s="1" t="n">
        <f aca="false">DEGREES(ACOS(SIN(RADIANS($B$2))*SIN(RADIANS(T353))+COS(RADIANS($B$2))*COS(RADIANS(T353))*COS(RADIANS(AC353))))</f>
        <v>76.2761371691668</v>
      </c>
      <c r="AE353" s="1" t="n">
        <f aca="false">90-AD353</f>
        <v>13.7238628308332</v>
      </c>
      <c r="AF353" s="1" t="n">
        <f aca="false">IF(AE353&gt;85,0,IF(AE353&gt;5,58.1/TAN(RADIANS(AE353))-0.07/POWER(TAN(RADIANS(AE353)),3)+0.000086/POWER(TAN(RADIANS(AE353)),5),IF(AE353&gt;-0.575,1735+AE353*(-518.2+AE353*(103.4+AE353*(-12.79+AE353*0.711))),-20.772/TAN(RADIANS(AE353)))))/3600</f>
        <v>0.0647772646449276</v>
      </c>
      <c r="AG353" s="1" t="n">
        <f aca="false">AE353+AF353</f>
        <v>13.7886400954781</v>
      </c>
      <c r="AH353" s="1" t="n">
        <f aca="false">IF(AC353&gt;0,MOD(DEGREES(ACOS(((SIN(RADIANS($B$2))*COS(RADIANS(AD353)))-SIN(RADIANS(T353)))/(COS(RADIANS($B$2))*SIN(RADIANS(AD353)))))+180,360),MOD(540-DEGREES(ACOS(((SIN(RADIANS($B$2))*COS(RADIANS(AD353)))-SIN(RADIANS(T353)))/(COS(RADIANS($B$2))*SIN(RADIANS(AD353))))),360))</f>
        <v>165.444484486156</v>
      </c>
    </row>
    <row r="354" customFormat="false" ht="15" hidden="false" customHeight="false" outlineLevel="0" collapsed="false">
      <c r="D354" s="5" t="n">
        <f aca="false">D353+1</f>
        <v>46375</v>
      </c>
      <c r="E354" s="6" t="n">
        <f aca="false">$B$5</f>
        <v>0.5</v>
      </c>
      <c r="F354" s="7" t="n">
        <f aca="false">D354+2415018.5+E354-$B$4/24</f>
        <v>2461393.95833333</v>
      </c>
      <c r="G354" s="8" t="n">
        <f aca="false">(F354-2451545)/36525</f>
        <v>0.269649783253484</v>
      </c>
      <c r="I354" s="1" t="n">
        <f aca="false">MOD(280.46646+G354*(36000.76983+G354*0.0003032),360)</f>
        <v>268.066263664026</v>
      </c>
      <c r="J354" s="1" t="n">
        <f aca="false">357.52911+G354*(35999.05029-0.0001537*G354)</f>
        <v>10064.6652068541</v>
      </c>
      <c r="K354" s="1" t="n">
        <f aca="false">0.016708634-G354*(0.000042037+0.0000001267*G354)</f>
        <v>0.016697289519577</v>
      </c>
      <c r="L354" s="1" t="n">
        <f aca="false">SIN(RADIANS(J354))*(1.914602-G354*(0.004817+0.000014*G354))+SIN(RADIANS(2*J354))*(0.019993-0.000101*G354)+SIN(RADIANS(3*J354))*0.000289</f>
        <v>-0.516381615039193</v>
      </c>
      <c r="M354" s="1" t="n">
        <f aca="false">I354+L354</f>
        <v>267.549882048987</v>
      </c>
      <c r="N354" s="1" t="n">
        <f aca="false">J354+L354</f>
        <v>10064.148825239</v>
      </c>
      <c r="O354" s="1" t="n">
        <f aca="false">(1.000001018*(1-K354*K354))/(1+K354*COS(RADIANS(N354)))</f>
        <v>0.983918165182111</v>
      </c>
      <c r="P354" s="1" t="n">
        <f aca="false">M354-0.00569-0.00478*SIN(RADIANS(125.04-1934.136*G354))</f>
        <v>267.54703525853</v>
      </c>
      <c r="Q354" s="1" t="n">
        <f aca="false">23+(26+((21.448-G354*(46.815+G354*(0.00059-G354*0.001813))))/60)/60</f>
        <v>23.4357845383456</v>
      </c>
      <c r="R354" s="1" t="n">
        <f aca="false">Q354+0.00256*COS(RADIANS(125.04-1934.136*G354))</f>
        <v>23.4378424290991</v>
      </c>
      <c r="S354" s="1" t="n">
        <f aca="false">DEGREES(ATAN2(COS(RADIANS(P354)),COS(RADIANS(R354))*SIN(RADIANS(P354))))</f>
        <v>-92.6732471996858</v>
      </c>
      <c r="T354" s="1" t="n">
        <f aca="false">DEGREES(ASIN(SIN(RADIANS(R354))*SIN(RADIANS(P354))))</f>
        <v>-23.4150842015296</v>
      </c>
      <c r="U354" s="1" t="n">
        <f aca="false">TAN(RADIANS(R354/2))*TAN(RADIANS(R354/2))</f>
        <v>0.0430290585755507</v>
      </c>
      <c r="V354" s="1" t="n">
        <f aca="false">4*DEGREES(U354*SIN(2*RADIANS(I354))-2*K354*SIN(RADIANS(J354))+4*K354*U354*SIN(RADIANS(J354))*COS(2*RADIANS(I354))-0.5*U354*U354*SIN(4*RADIANS(I354))-1.25*K354*K354*SIN(2*RADIANS(J354)))</f>
        <v>2.93226107758192</v>
      </c>
      <c r="W354" s="1" t="n">
        <f aca="false">DEGREES(ACOS(COS(RADIANS(90.833))/(COS(RADIANS($B$2))*COS(RADIANS(T354)))-TAN(RADIANS($B$2))*TAN(RADIANS(T354))))</f>
        <v>58.5184532622682</v>
      </c>
      <c r="X354" s="6" t="n">
        <f aca="false">(720-4*$B$3-V354+$B$4*60)/1440</f>
        <v>0.543193652029457</v>
      </c>
      <c r="Y354" s="6" t="n">
        <f aca="false">(X354*1440-W354*4)/1440</f>
        <v>0.380642392967601</v>
      </c>
      <c r="Z354" s="6" t="n">
        <f aca="false">(X354*1440+W354*4)/1440</f>
        <v>0.705744911091313</v>
      </c>
      <c r="AA354" s="1" t="n">
        <f aca="false">8*W354</f>
        <v>468.147626098146</v>
      </c>
      <c r="AB354" s="1" t="n">
        <f aca="false">MOD(E354*1440+V354+4*$B$3-60*$B$4,1440)</f>
        <v>657.801141077582</v>
      </c>
      <c r="AC354" s="1" t="n">
        <f aca="false">IF(AB354/4&lt;0,AB354/4+180,AB354/4-180)</f>
        <v>-15.5497147306045</v>
      </c>
      <c r="AD354" s="1" t="n">
        <f aca="false">DEGREES(ACOS(SIN(RADIANS($B$2))*SIN(RADIANS(T354))+COS(RADIANS($B$2))*COS(RADIANS(T354))*COS(RADIANS(AC354))))</f>
        <v>76.317831536035</v>
      </c>
      <c r="AE354" s="1" t="n">
        <f aca="false">90-AD354</f>
        <v>13.682168463965</v>
      </c>
      <c r="AF354" s="1" t="n">
        <f aca="false">IF(AE354&gt;85,0,IF(AE354&gt;5,58.1/TAN(RADIANS(AE354))-0.07/POWER(TAN(RADIANS(AE354)),3)+0.000086/POWER(TAN(RADIANS(AE354)),5),IF(AE354&gt;-0.575,1735+AE354*(-518.2+AE354*(103.4+AE354*(-12.79+AE354*0.711))),-20.772/TAN(RADIANS(AE354)))))/3600</f>
        <v>0.0649742644308597</v>
      </c>
      <c r="AG354" s="1" t="n">
        <f aca="false">AE354+AF354</f>
        <v>13.7471427283959</v>
      </c>
      <c r="AH354" s="1" t="n">
        <f aca="false">IF(AC354&gt;0,MOD(DEGREES(ACOS(((SIN(RADIANS($B$2))*COS(RADIANS(AD354)))-SIN(RADIANS(T354)))/(COS(RADIANS($B$2))*SIN(RADIANS(AD354)))))+180,360),MOD(540-DEGREES(ACOS(((SIN(RADIANS($B$2))*COS(RADIANS(AD354)))-SIN(RADIANS(T354)))/(COS(RADIANS($B$2))*SIN(RADIANS(AD354))))),360))</f>
        <v>165.334046931134</v>
      </c>
    </row>
    <row r="355" customFormat="false" ht="15" hidden="false" customHeight="false" outlineLevel="0" collapsed="false">
      <c r="D355" s="5" t="n">
        <f aca="false">D354+1</f>
        <v>46376</v>
      </c>
      <c r="E355" s="6" t="n">
        <f aca="false">$B$5</f>
        <v>0.5</v>
      </c>
      <c r="F355" s="7" t="n">
        <f aca="false">D355+2415018.5+E355-$B$4/24</f>
        <v>2461394.95833333</v>
      </c>
      <c r="G355" s="8" t="n">
        <f aca="false">(F355-2451545)/36525</f>
        <v>0.269677161761355</v>
      </c>
      <c r="I355" s="1" t="n">
        <f aca="false">MOD(280.46646+G355*(36000.76983+G355*0.0003032),360)</f>
        <v>269.051911028668</v>
      </c>
      <c r="J355" s="1" t="n">
        <f aca="false">357.52911+G355*(35999.05029-0.0001537*G355)</f>
        <v>10065.6508071335</v>
      </c>
      <c r="K355" s="1" t="n">
        <f aca="false">0.016708634-G355*(0.000042037+0.0000001267*G355)</f>
        <v>0.0166972883667958</v>
      </c>
      <c r="L355" s="1" t="n">
        <f aca="false">SIN(RADIANS(J355))*(1.914602-G355*(0.004817+0.000014*G355))+SIN(RADIANS(2*J355))*(0.019993-0.000101*G355)+SIN(RADIANS(3*J355))*0.000289</f>
        <v>-0.483960145027427</v>
      </c>
      <c r="M355" s="1" t="n">
        <f aca="false">I355+L355</f>
        <v>268.56795088364</v>
      </c>
      <c r="N355" s="1" t="n">
        <f aca="false">J355+L355</f>
        <v>10065.1668469885</v>
      </c>
      <c r="O355" s="1" t="n">
        <f aca="false">(1.000001018*(1-K355*K355))/(1+K355*COS(RADIANS(N355)))</f>
        <v>0.983842161440814</v>
      </c>
      <c r="P355" s="1" t="n">
        <f aca="false">M355-0.00569-0.00478*SIN(RADIANS(125.04-1934.136*G355))</f>
        <v>268.565107643244</v>
      </c>
      <c r="Q355" s="1" t="n">
        <f aca="false">23+(26+((21.448-G355*(46.815+G355*(0.00059-G355*0.001813))))/60)/60</f>
        <v>23.4357841823115</v>
      </c>
      <c r="R355" s="1" t="n">
        <f aca="false">Q355+0.00256*COS(RADIANS(125.04-1934.136*G355))</f>
        <v>23.437840664859</v>
      </c>
      <c r="S355" s="1" t="n">
        <f aca="false">DEGREES(ATAN2(COS(RADIANS(P355)),COS(RADIANS(R355))*SIN(RADIANS(P355))))</f>
        <v>-91.5638673507072</v>
      </c>
      <c r="T355" s="1" t="n">
        <f aca="false">DEGREES(ASIN(SIN(RADIANS(R355))*SIN(RADIANS(P355))))</f>
        <v>-23.4300520065245</v>
      </c>
      <c r="U355" s="1" t="n">
        <f aca="false">TAN(RADIANS(R355/2))*TAN(RADIANS(R355/2))</f>
        <v>0.0430290519134323</v>
      </c>
      <c r="V355" s="1" t="n">
        <f aca="false">4*DEGREES(U355*SIN(2*RADIANS(I355))-2*K355*SIN(RADIANS(J355))+4*K355*U355*SIN(RADIANS(J355))*COS(2*RADIANS(I355))-0.5*U355*U355*SIN(4*RADIANS(I355))-1.25*K355*K355*SIN(2*RADIANS(J355)))</f>
        <v>2.43859970597808</v>
      </c>
      <c r="W355" s="1" t="n">
        <f aca="false">DEGREES(ACOS(COS(RADIANS(90.833))/(COS(RADIANS($B$2))*COS(RADIANS(T355)))-TAN(RADIANS($B$2))*TAN(RADIANS(T355))))</f>
        <v>58.492276874091</v>
      </c>
      <c r="X355" s="6" t="n">
        <f aca="false">(720-4*$B$3-V355+$B$4*60)/1440</f>
        <v>0.543536472426404</v>
      </c>
      <c r="Y355" s="6" t="n">
        <f aca="false">(X355*1440-W355*4)/1440</f>
        <v>0.381057925553929</v>
      </c>
      <c r="Z355" s="6" t="n">
        <f aca="false">(X355*1440+W355*4)/1440</f>
        <v>0.706015019298879</v>
      </c>
      <c r="AA355" s="1" t="n">
        <f aca="false">8*W355</f>
        <v>467.938214992728</v>
      </c>
      <c r="AB355" s="1" t="n">
        <f aca="false">MOD(E355*1440+V355+4*$B$3-60*$B$4,1440)</f>
        <v>657.307479705978</v>
      </c>
      <c r="AC355" s="1" t="n">
        <f aca="false">IF(AB355/4&lt;0,AB355/4+180,AB355/4-180)</f>
        <v>-15.6731300735055</v>
      </c>
      <c r="AD355" s="1" t="n">
        <f aca="false">DEGREES(ACOS(SIN(RADIANS($B$2))*SIN(RADIANS(T355))+COS(RADIANS($B$2))*COS(RADIANS(T355))*COS(RADIANS(AC355))))</f>
        <v>76.3520277881715</v>
      </c>
      <c r="AE355" s="1" t="n">
        <f aca="false">90-AD355</f>
        <v>13.6479722118285</v>
      </c>
      <c r="AF355" s="1" t="n">
        <f aca="false">IF(AE355&gt;85,0,IF(AE355&gt;5,58.1/TAN(RADIANS(AE355))-0.07/POWER(TAN(RADIANS(AE355)),3)+0.000086/POWER(TAN(RADIANS(AE355)),5),IF(AE355&gt;-0.575,1735+AE355*(-518.2+AE355*(103.4+AE355*(-12.79+AE355*0.711))),-20.772/TAN(RADIANS(AE355)))))/3600</f>
        <v>0.0651366615306582</v>
      </c>
      <c r="AG355" s="1" t="n">
        <f aca="false">AE355+AF355</f>
        <v>13.7131088733592</v>
      </c>
      <c r="AH355" s="1" t="n">
        <f aca="false">IF(AC355&gt;0,MOD(DEGREES(ACOS(((SIN(RADIANS($B$2))*COS(RADIANS(AD355)))-SIN(RADIANS(T355)))/(COS(RADIANS($B$2))*SIN(RADIANS(AD355)))))+180,360),MOD(540-DEGREES(ACOS(((SIN(RADIANS($B$2))*COS(RADIANS(AD355)))-SIN(RADIANS(T355)))/(COS(RADIANS($B$2))*SIN(RADIANS(AD355))))),360))</f>
        <v>165.221879944728</v>
      </c>
    </row>
    <row r="356" customFormat="false" ht="15" hidden="false" customHeight="false" outlineLevel="0" collapsed="false">
      <c r="D356" s="5" t="n">
        <f aca="false">D355+1</f>
        <v>46377</v>
      </c>
      <c r="E356" s="6" t="n">
        <f aca="false">$B$5</f>
        <v>0.5</v>
      </c>
      <c r="F356" s="7" t="n">
        <f aca="false">D356+2415018.5+E356-$B$4/24</f>
        <v>2461395.95833333</v>
      </c>
      <c r="G356" s="8" t="n">
        <f aca="false">(F356-2451545)/36525</f>
        <v>0.269704540269226</v>
      </c>
      <c r="I356" s="1" t="n">
        <f aca="false">MOD(280.46646+G356*(36000.76983+G356*0.0003032),360)</f>
        <v>270.037558393311</v>
      </c>
      <c r="J356" s="1" t="n">
        <f aca="false">357.52911+G356*(35999.05029-0.0001537*G356)</f>
        <v>10066.636407413</v>
      </c>
      <c r="K356" s="1" t="n">
        <f aca="false">0.016708634-G356*(0.000042037+0.0000001267*G356)</f>
        <v>0.0166972872140144</v>
      </c>
      <c r="L356" s="1" t="n">
        <f aca="false">SIN(RADIANS(J356))*(1.914602-G356*(0.004817+0.000014*G356))+SIN(RADIANS(2*J356))*(0.019993-0.000101*G356)+SIN(RADIANS(3*J356))*0.000289</f>
        <v>-0.451386498637794</v>
      </c>
      <c r="M356" s="1" t="n">
        <f aca="false">I356+L356</f>
        <v>269.586171894673</v>
      </c>
      <c r="N356" s="1" t="n">
        <f aca="false">J356+L356</f>
        <v>10066.1850209143</v>
      </c>
      <c r="O356" s="1" t="n">
        <f aca="false">(1.000001018*(1-K356*K356))/(1+K356*COS(RADIANS(N356)))</f>
        <v>0.983771091966609</v>
      </c>
      <c r="P356" s="1" t="n">
        <f aca="false">M356-0.00569-0.00478*SIN(RADIANS(125.04-1934.136*G356))</f>
        <v>269.583332201906</v>
      </c>
      <c r="Q356" s="1" t="n">
        <f aca="false">23+(26+((21.448-G356*(46.815+G356*(0.00059-G356*0.001813))))/60)/60</f>
        <v>23.4357838262774</v>
      </c>
      <c r="R356" s="1" t="n">
        <f aca="false">Q356+0.00256*COS(RADIANS(125.04-1934.136*G356))</f>
        <v>23.4378388988624</v>
      </c>
      <c r="S356" s="1" t="n">
        <f aca="false">DEGREES(ATAN2(COS(RADIANS(P356)),COS(RADIANS(R356))*SIN(RADIANS(P356))))</f>
        <v>-90.4541362239075</v>
      </c>
      <c r="T356" s="1" t="n">
        <f aca="false">DEGREES(ASIN(SIN(RADIANS(R356))*SIN(RADIANS(P356))))</f>
        <v>-23.4371820940172</v>
      </c>
      <c r="U356" s="1" t="n">
        <f aca="false">TAN(RADIANS(R356/2))*TAN(RADIANS(R356/2))</f>
        <v>0.0430290452446812</v>
      </c>
      <c r="V356" s="1" t="n">
        <f aca="false">4*DEGREES(U356*SIN(2*RADIANS(I356))-2*K356*SIN(RADIANS(J356))+4*K356*U356*SIN(RADIANS(J356))*COS(2*RADIANS(I356))-0.5*U356*U356*SIN(4*RADIANS(I356))-1.25*K356*K356*SIN(2*RADIANS(J356)))</f>
        <v>1.94361285306059</v>
      </c>
      <c r="W356" s="1" t="n">
        <f aca="false">DEGREES(ACOS(COS(RADIANS(90.833))/(COS(RADIANS($B$2))*COS(RADIANS(T356)))-TAN(RADIANS($B$2))*TAN(RADIANS(T356))))</f>
        <v>58.4798028268334</v>
      </c>
      <c r="X356" s="6" t="n">
        <f aca="false">(720-4*$B$3-V356+$B$4*60)/1440</f>
        <v>0.543880213296486</v>
      </c>
      <c r="Y356" s="6" t="n">
        <f aca="false">(X356*1440-W356*4)/1440</f>
        <v>0.381436316555282</v>
      </c>
      <c r="Z356" s="6" t="n">
        <f aca="false">(X356*1440+W356*4)/1440</f>
        <v>0.70632411003769</v>
      </c>
      <c r="AA356" s="1" t="n">
        <f aca="false">8*W356</f>
        <v>467.838422614667</v>
      </c>
      <c r="AB356" s="1" t="n">
        <f aca="false">MOD(E356*1440+V356+4*$B$3-60*$B$4,1440)</f>
        <v>656.812492853061</v>
      </c>
      <c r="AC356" s="1" t="n">
        <f aca="false">IF(AB356/4&lt;0,AB356/4+180,AB356/4-180)</f>
        <v>-15.7968767867349</v>
      </c>
      <c r="AD356" s="1" t="n">
        <f aca="false">DEGREES(ACOS(SIN(RADIANS($B$2))*SIN(RADIANS(T356))+COS(RADIANS($B$2))*COS(RADIANS(T356))*COS(RADIANS(AC356))))</f>
        <v>76.3786997248638</v>
      </c>
      <c r="AE356" s="1" t="n">
        <f aca="false">90-AD356</f>
        <v>13.6213002751362</v>
      </c>
      <c r="AF356" s="1" t="n">
        <f aca="false">IF(AE356&gt;85,0,IF(AE356&gt;5,58.1/TAN(RADIANS(AE356))-0.07/POWER(TAN(RADIANS(AE356)),3)+0.000086/POWER(TAN(RADIANS(AE356)),5),IF(AE356&gt;-0.575,1735+AE356*(-518.2+AE356*(103.4+AE356*(-12.79+AE356*0.711))),-20.772/TAN(RADIANS(AE356)))))/3600</f>
        <v>0.0652638453849927</v>
      </c>
      <c r="AG356" s="1" t="n">
        <f aca="false">AE356+AF356</f>
        <v>13.6865641205212</v>
      </c>
      <c r="AH356" s="1" t="n">
        <f aca="false">IF(AC356&gt;0,MOD(DEGREES(ACOS(((SIN(RADIANS($B$2))*COS(RADIANS(AD356)))-SIN(RADIANS(T356)))/(COS(RADIANS($B$2))*SIN(RADIANS(AD356)))))+180,360),MOD(540-DEGREES(ACOS(((SIN(RADIANS($B$2))*COS(RADIANS(AD356)))-SIN(RADIANS(T356)))/(COS(RADIANS($B$2))*SIN(RADIANS(AD356))))),360))</f>
        <v>165.108079790637</v>
      </c>
    </row>
    <row r="357" customFormat="false" ht="15" hidden="false" customHeight="false" outlineLevel="0" collapsed="false">
      <c r="D357" s="5" t="n">
        <f aca="false">D356+1</f>
        <v>46378</v>
      </c>
      <c r="E357" s="6" t="n">
        <f aca="false">$B$5</f>
        <v>0.5</v>
      </c>
      <c r="F357" s="7" t="n">
        <f aca="false">D357+2415018.5+E357-$B$4/24</f>
        <v>2461396.95833333</v>
      </c>
      <c r="G357" s="8" t="n">
        <f aca="false">(F357-2451545)/36525</f>
        <v>0.269731918777098</v>
      </c>
      <c r="I357" s="1" t="n">
        <f aca="false">MOD(280.46646+G357*(36000.76983+G357*0.0003032),360)</f>
        <v>271.023205757952</v>
      </c>
      <c r="J357" s="1" t="n">
        <f aca="false">357.52911+G357*(35999.05029-0.0001537*G357)</f>
        <v>10067.6220076924</v>
      </c>
      <c r="K357" s="1" t="n">
        <f aca="false">0.016708634-G357*(0.000042037+0.0000001267*G357)</f>
        <v>0.0166972860612328</v>
      </c>
      <c r="L357" s="1" t="n">
        <f aca="false">SIN(RADIANS(J357))*(1.914602-G357*(0.004817+0.000014*G357))+SIN(RADIANS(2*J357))*(0.019993-0.000101*G357)+SIN(RADIANS(3*J357))*0.000289</f>
        <v>-0.41867088059201</v>
      </c>
      <c r="M357" s="1" t="n">
        <f aca="false">I357+L357</f>
        <v>270.60453487736</v>
      </c>
      <c r="N357" s="1" t="n">
        <f aca="false">J357+L357</f>
        <v>10067.2033368118</v>
      </c>
      <c r="O357" s="1" t="n">
        <f aca="false">(1.000001018*(1-K357*K357))/(1+K357*COS(RADIANS(N357)))</f>
        <v>0.983704979915259</v>
      </c>
      <c r="P357" s="1" t="n">
        <f aca="false">M357-0.00569-0.00478*SIN(RADIANS(125.04-1934.136*G357))</f>
        <v>270.601698729788</v>
      </c>
      <c r="Q357" s="1" t="n">
        <f aca="false">23+(26+((21.448-G357*(46.815+G357*(0.00059-G357*0.001813))))/60)/60</f>
        <v>23.4357834702433</v>
      </c>
      <c r="R357" s="1" t="n">
        <f aca="false">Q357+0.00256*COS(RADIANS(125.04-1934.136*G357))</f>
        <v>23.4378371311104</v>
      </c>
      <c r="S357" s="1" t="n">
        <f aca="false">DEGREES(ATAN2(COS(RADIANS(P357)),COS(RADIANS(R357))*SIN(RADIANS(P357))))</f>
        <v>-89.3441964938721</v>
      </c>
      <c r="T357" s="1" t="n">
        <f aca="false">DEGREES(ASIN(SIN(RADIANS(R357))*SIN(RADIANS(P357))))</f>
        <v>-23.4364674755124</v>
      </c>
      <c r="U357" s="1" t="n">
        <f aca="false">TAN(RADIANS(R357/2))*TAN(RADIANS(R357/2))</f>
        <v>0.0430290385693019</v>
      </c>
      <c r="V357" s="1" t="n">
        <f aca="false">4*DEGREES(U357*SIN(2*RADIANS(I357))-2*K357*SIN(RADIANS(J357))+4*K357*U357*SIN(RADIANS(J357))*COS(2*RADIANS(I357))-0.5*U357*U357*SIN(4*RADIANS(I357))-1.25*K357*K357*SIN(2*RADIANS(J357)))</f>
        <v>1.44785391844646</v>
      </c>
      <c r="W357" s="1" t="n">
        <f aca="false">DEGREES(ACOS(COS(RADIANS(90.833))/(COS(RADIANS($B$2))*COS(RADIANS(T357)))-TAN(RADIANS($B$2))*TAN(RADIANS(T357))))</f>
        <v>58.4810531823898</v>
      </c>
      <c r="X357" s="6" t="n">
        <f aca="false">(720-4*$B$3-V357+$B$4*60)/1440</f>
        <v>0.544224490334412</v>
      </c>
      <c r="Y357" s="6" t="n">
        <f aca="false">(X357*1440-W357*4)/1440</f>
        <v>0.381777120383329</v>
      </c>
      <c r="Z357" s="6" t="n">
        <f aca="false">(X357*1440+W357*4)/1440</f>
        <v>0.706671860285495</v>
      </c>
      <c r="AA357" s="1" t="n">
        <f aca="false">8*W357</f>
        <v>467.848425459119</v>
      </c>
      <c r="AB357" s="1" t="n">
        <f aca="false">MOD(E357*1440+V357+4*$B$3-60*$B$4,1440)</f>
        <v>656.316733918446</v>
      </c>
      <c r="AC357" s="1" t="n">
        <f aca="false">IF(AB357/4&lt;0,AB357/4+180,AB357/4-180)</f>
        <v>-15.9208165203884</v>
      </c>
      <c r="AD357" s="1" t="n">
        <f aca="false">DEGREES(ACOS(SIN(RADIANS($B$2))*SIN(RADIANS(T357))+COS(RADIANS($B$2))*COS(RADIANS(T357))*COS(RADIANS(AC357))))</f>
        <v>76.397824671576</v>
      </c>
      <c r="AE357" s="1" t="n">
        <f aca="false">90-AD357</f>
        <v>13.602175328424</v>
      </c>
      <c r="AF357" s="1" t="n">
        <f aca="false">IF(AE357&gt;85,0,IF(AE357&gt;5,58.1/TAN(RADIANS(AE357))-0.07/POWER(TAN(RADIANS(AE357)),3)+0.000086/POWER(TAN(RADIANS(AE357)),5),IF(AE357&gt;-0.575,1735+AE357*(-518.2+AE357*(103.4+AE357*(-12.79+AE357*0.711))),-20.772/TAN(RADIANS(AE357)))))/3600</f>
        <v>0.0653553235711766</v>
      </c>
      <c r="AG357" s="1" t="n">
        <f aca="false">AE357+AF357</f>
        <v>13.6675306519952</v>
      </c>
      <c r="AH357" s="1" t="n">
        <f aca="false">IF(AC357&gt;0,MOD(DEGREES(ACOS(((SIN(RADIANS($B$2))*COS(RADIANS(AD357)))-SIN(RADIANS(T357)))/(COS(RADIANS($B$2))*SIN(RADIANS(AD357)))))+180,360),MOD(540-DEGREES(ACOS(((SIN(RADIANS($B$2))*COS(RADIANS(AD357)))-SIN(RADIANS(T357)))/(COS(RADIANS($B$2))*SIN(RADIANS(AD357))))),360))</f>
        <v>164.992743218665</v>
      </c>
    </row>
    <row r="358" customFormat="false" ht="15" hidden="false" customHeight="false" outlineLevel="0" collapsed="false">
      <c r="D358" s="5" t="n">
        <f aca="false">D357+1</f>
        <v>46379</v>
      </c>
      <c r="E358" s="6" t="n">
        <f aca="false">$B$5</f>
        <v>0.5</v>
      </c>
      <c r="F358" s="7" t="n">
        <f aca="false">D358+2415018.5+E358-$B$4/24</f>
        <v>2461397.95833333</v>
      </c>
      <c r="G358" s="8" t="n">
        <f aca="false">(F358-2451545)/36525</f>
        <v>0.269759297284969</v>
      </c>
      <c r="I358" s="1" t="n">
        <f aca="false">MOD(280.46646+G358*(36000.76983+G358*0.0003032),360)</f>
        <v>272.008853122596</v>
      </c>
      <c r="J358" s="1" t="n">
        <f aca="false">357.52911+G358*(35999.05029-0.0001537*G358)</f>
        <v>10068.6076079719</v>
      </c>
      <c r="K358" s="1" t="n">
        <f aca="false">0.016708634-G358*(0.000042037+0.0000001267*G358)</f>
        <v>0.0166972849084511</v>
      </c>
      <c r="L358" s="1" t="n">
        <f aca="false">SIN(RADIANS(J358))*(1.914602-G358*(0.004817+0.000014*G358))+SIN(RADIANS(2*J358))*(0.019993-0.000101*G358)+SIN(RADIANS(3*J358))*0.000289</f>
        <v>-0.385823548225747</v>
      </c>
      <c r="M358" s="1" t="n">
        <f aca="false">I358+L358</f>
        <v>271.62302957437</v>
      </c>
      <c r="N358" s="1" t="n">
        <f aca="false">J358+L358</f>
        <v>10068.2217844237</v>
      </c>
      <c r="O358" s="1" t="n">
        <f aca="false">(1.000001018*(1-K358*K358))/(1+K358*COS(RADIANS(N358)))</f>
        <v>0.983643846836119</v>
      </c>
      <c r="P358" s="1" t="n">
        <f aca="false">M358-0.00569-0.00478*SIN(RADIANS(125.04-1934.136*G358))</f>
        <v>271.620196969555</v>
      </c>
      <c r="Q358" s="1" t="n">
        <f aca="false">23+(26+((21.448-G358*(46.815+G358*(0.00059-G358*0.001813))))/60)/60</f>
        <v>23.4357831142092</v>
      </c>
      <c r="R358" s="1" t="n">
        <f aca="false">Q358+0.00256*COS(RADIANS(125.04-1934.136*G358))</f>
        <v>23.4378353616042</v>
      </c>
      <c r="S358" s="1" t="n">
        <f aca="false">DEGREES(ATAN2(COS(RADIANS(P358)),COS(RADIANS(R358))*SIN(RADIANS(P358))))</f>
        <v>-88.2341911111522</v>
      </c>
      <c r="T358" s="1" t="n">
        <f aca="false">DEGREES(ASIN(SIN(RADIANS(R358))*SIN(RADIANS(P358))))</f>
        <v>-23.4279053496608</v>
      </c>
      <c r="U358" s="1" t="n">
        <f aca="false">TAN(RADIANS(R358/2))*TAN(RADIANS(R358/2))</f>
        <v>0.043029031887299</v>
      </c>
      <c r="V358" s="1" t="n">
        <f aca="false">4*DEGREES(U358*SIN(2*RADIANS(I358))-2*K358*SIN(RADIANS(J358))+4*K358*U358*SIN(RADIANS(J358))*COS(2*RADIANS(I358))-0.5*U358*U358*SIN(4*RADIANS(I358))-1.25*K358*K358*SIN(2*RADIANS(J358)))</f>
        <v>0.951877019394804</v>
      </c>
      <c r="W358" s="1" t="n">
        <f aca="false">DEGREES(ACOS(COS(RADIANS(90.833))/(COS(RADIANS($B$2))*COS(RADIANS(T358)))-TAN(RADIANS($B$2))*TAN(RADIANS(T358))))</f>
        <v>58.4960318536369</v>
      </c>
      <c r="X358" s="6" t="n">
        <f aca="false">(720-4*$B$3-V358+$B$4*60)/1440</f>
        <v>0.544568918736531</v>
      </c>
      <c r="Y358" s="6" t="n">
        <f aca="false">(X358*1440-W358*4)/1440</f>
        <v>0.382079941365318</v>
      </c>
      <c r="Z358" s="6" t="n">
        <f aca="false">(X358*1440+W358*4)/1440</f>
        <v>0.707057896107745</v>
      </c>
      <c r="AA358" s="1" t="n">
        <f aca="false">8*W358</f>
        <v>467.968254829095</v>
      </c>
      <c r="AB358" s="1" t="n">
        <f aca="false">MOD(E358*1440+V358+4*$B$3-60*$B$4,1440)</f>
        <v>655.820757019395</v>
      </c>
      <c r="AC358" s="1" t="n">
        <f aca="false">IF(AB358/4&lt;0,AB358/4+180,AB358/4-180)</f>
        <v>-16.0448107451513</v>
      </c>
      <c r="AD358" s="1" t="n">
        <f aca="false">DEGREES(ACOS(SIN(RADIANS($B$2))*SIN(RADIANS(T358))+COS(RADIANS($B$2))*COS(RADIANS(T358))*COS(RADIANS(AC358))))</f>
        <v>76.4093835043049</v>
      </c>
      <c r="AE358" s="1" t="n">
        <f aca="false">90-AD358</f>
        <v>13.5906164956951</v>
      </c>
      <c r="AF358" s="1" t="n">
        <f aca="false">IF(AE358&gt;85,0,IF(AE358&gt;5,58.1/TAN(RADIANS(AE358))-0.07/POWER(TAN(RADIANS(AE358)),3)+0.000086/POWER(TAN(RADIANS(AE358)),5),IF(AE358&gt;-0.575,1735+AE358*(-518.2+AE358*(103.4+AE358*(-12.79+AE358*0.711))),-20.772/TAN(RADIANS(AE358)))))/3600</f>
        <v>0.0654107261713483</v>
      </c>
      <c r="AG358" s="1" t="n">
        <f aca="false">AE358+AF358</f>
        <v>13.6560272218664</v>
      </c>
      <c r="AH358" s="1" t="n">
        <f aca="false">IF(AC358&gt;0,MOD(DEGREES(ACOS(((SIN(RADIANS($B$2))*COS(RADIANS(AD358)))-SIN(RADIANS(T358)))/(COS(RADIANS($B$2))*SIN(RADIANS(AD358)))))+180,360),MOD(540-DEGREES(ACOS(((SIN(RADIANS($B$2))*COS(RADIANS(AD358)))-SIN(RADIANS(T358)))/(COS(RADIANS($B$2))*SIN(RADIANS(AD358))))),360))</f>
        <v>164.875967384517</v>
      </c>
    </row>
    <row r="359" customFormat="false" ht="15" hidden="false" customHeight="false" outlineLevel="0" collapsed="false">
      <c r="D359" s="5" t="n">
        <f aca="false">D358+1</f>
        <v>46380</v>
      </c>
      <c r="E359" s="6" t="n">
        <f aca="false">$B$5</f>
        <v>0.5</v>
      </c>
      <c r="F359" s="7" t="n">
        <f aca="false">D359+2415018.5+E359-$B$4/24</f>
        <v>2461398.95833333</v>
      </c>
      <c r="G359" s="8" t="n">
        <f aca="false">(F359-2451545)/36525</f>
        <v>0.26978667579284</v>
      </c>
      <c r="I359" s="1" t="n">
        <f aca="false">MOD(280.46646+G359*(36000.76983+G359*0.0003032),360)</f>
        <v>272.994500487239</v>
      </c>
      <c r="J359" s="1" t="n">
        <f aca="false">357.52911+G359*(35999.05029-0.0001537*G359)</f>
        <v>10069.5932082513</v>
      </c>
      <c r="K359" s="1" t="n">
        <f aca="false">0.016708634-G359*(0.000042037+0.0000001267*G359)</f>
        <v>0.0166972837556691</v>
      </c>
      <c r="L359" s="1" t="n">
        <f aca="false">SIN(RADIANS(J359))*(1.914602-G359*(0.004817+0.000014*G359))+SIN(RADIANS(2*J359))*(0.019993-0.000101*G359)+SIN(RADIANS(3*J359))*0.000289</f>
        <v>-0.352854807729661</v>
      </c>
      <c r="M359" s="1" t="n">
        <f aca="false">I359+L359</f>
        <v>272.641645679509</v>
      </c>
      <c r="N359" s="1" t="n">
        <f aca="false">J359+L359</f>
        <v>10069.2403534436</v>
      </c>
      <c r="O359" s="1" t="n">
        <f aca="false">(1.000001018*(1-K359*K359))/(1+K359*COS(RADIANS(N359)))</f>
        <v>0.983587712663178</v>
      </c>
      <c r="P359" s="1" t="n">
        <f aca="false">M359-0.00569-0.00478*SIN(RADIANS(125.04-1934.136*G359))</f>
        <v>272.63881661501</v>
      </c>
      <c r="Q359" s="1" t="n">
        <f aca="false">23+(26+((21.448-G359*(46.815+G359*(0.00059-G359*0.001813))))/60)/60</f>
        <v>23.4357827581751</v>
      </c>
      <c r="R359" s="1" t="n">
        <f aca="false">Q359+0.00256*COS(RADIANS(125.04-1934.136*G359))</f>
        <v>23.437833590345</v>
      </c>
      <c r="S359" s="1" t="n">
        <f aca="false">DEGREES(ATAN2(COS(RADIANS(P359)),COS(RADIANS(R359))*SIN(RADIANS(P359))))</f>
        <v>-87.1242630246793</v>
      </c>
      <c r="T359" s="1" t="n">
        <f aca="false">DEGREES(ASIN(SIN(RADIANS(R359))*SIN(RADIANS(P359))))</f>
        <v>-23.4114971088976</v>
      </c>
      <c r="U359" s="1" t="n">
        <f aca="false">TAN(RADIANS(R359/2))*TAN(RADIANS(R359/2))</f>
        <v>0.043029025198677</v>
      </c>
      <c r="V359" s="1" t="n">
        <f aca="false">4*DEGREES(U359*SIN(2*RADIANS(I359))-2*K359*SIN(RADIANS(J359))+4*K359*U359*SIN(RADIANS(J359))*COS(2*RADIANS(I359))-0.5*U359*U359*SIN(4*RADIANS(I359))-1.25*K359*K359*SIN(2*RADIANS(J359)))</f>
        <v>0.456236056642476</v>
      </c>
      <c r="W359" s="1" t="n">
        <f aca="false">DEGREES(ACOS(COS(RADIANS(90.833))/(COS(RADIANS($B$2))*COS(RADIANS(T359)))-TAN(RADIANS($B$2))*TAN(RADIANS(T359))))</f>
        <v>58.5247245851614</v>
      </c>
      <c r="X359" s="6" t="n">
        <f aca="false">(720-4*$B$3-V359+$B$4*60)/1440</f>
        <v>0.544913113849554</v>
      </c>
      <c r="Y359" s="6" t="n">
        <f aca="false">(X359*1440-W359*4)/1440</f>
        <v>0.382344434446328</v>
      </c>
      <c r="Z359" s="6" t="n">
        <f aca="false">(X359*1440+W359*4)/1440</f>
        <v>0.70748179325278</v>
      </c>
      <c r="AA359" s="1" t="n">
        <f aca="false">8*W359</f>
        <v>468.197796681291</v>
      </c>
      <c r="AB359" s="1" t="n">
        <f aca="false">MOD(E359*1440+V359+4*$B$3-60*$B$4,1440)</f>
        <v>655.325116056643</v>
      </c>
      <c r="AC359" s="1" t="n">
        <f aca="false">IF(AB359/4&lt;0,AB359/4+180,AB359/4-180)</f>
        <v>-16.1687209858394</v>
      </c>
      <c r="AD359" s="1" t="n">
        <f aca="false">DEGREES(ACOS(SIN(RADIANS($B$2))*SIN(RADIANS(T359))+COS(RADIANS($B$2))*COS(RADIANS(T359))*COS(RADIANS(AC359))))</f>
        <v>76.4133606692873</v>
      </c>
      <c r="AE359" s="1" t="n">
        <f aca="false">90-AD359</f>
        <v>13.5866393307127</v>
      </c>
      <c r="AF359" s="1" t="n">
        <f aca="false">IF(AE359&gt;85,0,IF(AE359&gt;5,58.1/TAN(RADIANS(AE359))-0.07/POWER(TAN(RADIANS(AE359)),3)+0.000086/POWER(TAN(RADIANS(AE359)),5),IF(AE359&gt;-0.575,1735+AE359*(-518.2+AE359*(103.4+AE359*(-12.79+AE359*0.711))),-20.772/TAN(RADIANS(AE359)))))/3600</f>
        <v>0.0654298091093989</v>
      </c>
      <c r="AG359" s="1" t="n">
        <f aca="false">AE359+AF359</f>
        <v>13.6520691398221</v>
      </c>
      <c r="AH359" s="1" t="n">
        <f aca="false">IF(AC359&gt;0,MOD(DEGREES(ACOS(((SIN(RADIANS($B$2))*COS(RADIANS(AD359)))-SIN(RADIANS(T359)))/(COS(RADIANS($B$2))*SIN(RADIANS(AD359)))))+180,360),MOD(540-DEGREES(ACOS(((SIN(RADIANS($B$2))*COS(RADIANS(AD359)))-SIN(RADIANS(T359)))/(COS(RADIANS($B$2))*SIN(RADIANS(AD359))))),360))</f>
        <v>164.757849768557</v>
      </c>
    </row>
    <row r="360" customFormat="false" ht="15" hidden="false" customHeight="false" outlineLevel="0" collapsed="false">
      <c r="D360" s="5" t="n">
        <f aca="false">D359+1</f>
        <v>46381</v>
      </c>
      <c r="E360" s="6" t="n">
        <f aca="false">$B$5</f>
        <v>0.5</v>
      </c>
      <c r="F360" s="7" t="n">
        <f aca="false">D360+2415018.5+E360-$B$4/24</f>
        <v>2461399.95833333</v>
      </c>
      <c r="G360" s="8" t="n">
        <f aca="false">(F360-2451545)/36525</f>
        <v>0.269814054300712</v>
      </c>
      <c r="I360" s="1" t="n">
        <f aca="false">MOD(280.46646+G360*(36000.76983+G360*0.0003032),360)</f>
        <v>273.980147851882</v>
      </c>
      <c r="J360" s="1" t="n">
        <f aca="false">357.52911+G360*(35999.05029-0.0001537*G360)</f>
        <v>10070.5788085308</v>
      </c>
      <c r="K360" s="1" t="n">
        <f aca="false">0.016708634-G360*(0.000042037+0.0000001267*G360)</f>
        <v>0.016697282602887</v>
      </c>
      <c r="L360" s="1" t="n">
        <f aca="false">SIN(RADIANS(J360))*(1.914602-G360*(0.004817+0.000014*G360))+SIN(RADIANS(2*J360))*(0.019993-0.000101*G360)+SIN(RADIANS(3*J360))*0.000289</f>
        <v>-0.319775010363074</v>
      </c>
      <c r="M360" s="1" t="n">
        <f aca="false">I360+L360</f>
        <v>273.660372841519</v>
      </c>
      <c r="N360" s="1" t="n">
        <f aca="false">J360+L360</f>
        <v>10070.2590335204</v>
      </c>
      <c r="O360" s="1" t="n">
        <f aca="false">(1.000001018*(1-K360*K360))/(1+K360*COS(RADIANS(N360)))</f>
        <v>0.983536595706783</v>
      </c>
      <c r="P360" s="1" t="n">
        <f aca="false">M360-0.00569-0.00478*SIN(RADIANS(125.04-1934.136*G360))</f>
        <v>273.657547314893</v>
      </c>
      <c r="Q360" s="1" t="n">
        <f aca="false">23+(26+((21.448-G360*(46.815+G360*(0.00059-G360*0.001813))))/60)/60</f>
        <v>23.435782402141</v>
      </c>
      <c r="R360" s="1" t="n">
        <f aca="false">Q360+0.00256*COS(RADIANS(125.04-1934.136*G360))</f>
        <v>23.437831817334</v>
      </c>
      <c r="S360" s="1" t="n">
        <f aca="false">DEGREES(ATAN2(COS(RADIANS(P360)),COS(RADIANS(R360))*SIN(RADIANS(P360))))</f>
        <v>-86.014554904125</v>
      </c>
      <c r="T360" s="1" t="n">
        <f aca="false">DEGREES(ASIN(SIN(RADIANS(R360))*SIN(RADIANS(P360))))</f>
        <v>-23.3872483386791</v>
      </c>
      <c r="U360" s="1" t="n">
        <f aca="false">TAN(RADIANS(R360/2))*TAN(RADIANS(R360/2))</f>
        <v>0.0430290185034406</v>
      </c>
      <c r="V360" s="1" t="n">
        <f aca="false">4*DEGREES(U360*SIN(2*RADIANS(I360))-2*K360*SIN(RADIANS(J360))+4*K360*U360*SIN(RADIANS(J360))*COS(2*RADIANS(I360))-0.5*U360*U360*SIN(4*RADIANS(I360))-1.25*K360*K360*SIN(2*RADIANS(J360)))</f>
        <v>-0.0385162187902454</v>
      </c>
      <c r="W360" s="1" t="n">
        <f aca="false">DEGREES(ACOS(COS(RADIANS(90.833))/(COS(RADIANS($B$2))*COS(RADIANS(T360)))-TAN(RADIANS($B$2))*TAN(RADIANS(T360))))</f>
        <v>58.5670990234123</v>
      </c>
      <c r="X360" s="6" t="n">
        <f aca="false">(720-4*$B$3-V360+$B$4*60)/1440</f>
        <v>0.545256691818604</v>
      </c>
      <c r="Y360" s="6" t="n">
        <f aca="false">(X360*1440-W360*4)/1440</f>
        <v>0.382570305642459</v>
      </c>
      <c r="Z360" s="6" t="n">
        <f aca="false">(X360*1440+W360*4)/1440</f>
        <v>0.70794307799475</v>
      </c>
      <c r="AA360" s="1" t="n">
        <f aca="false">8*W360</f>
        <v>468.536792187299</v>
      </c>
      <c r="AB360" s="1" t="n">
        <f aca="false">MOD(E360*1440+V360+4*$B$3-60*$B$4,1440)</f>
        <v>654.83036378121</v>
      </c>
      <c r="AC360" s="1" t="n">
        <f aca="false">IF(AB360/4&lt;0,AB360/4+180,AB360/4-180)</f>
        <v>-16.2924090546976</v>
      </c>
      <c r="AD360" s="1" t="n">
        <f aca="false">DEGREES(ACOS(SIN(RADIANS($B$2))*SIN(RADIANS(T360))+COS(RADIANS($B$2))*COS(RADIANS(T360))*COS(RADIANS(AC360))))</f>
        <v>76.4097441980432</v>
      </c>
      <c r="AE360" s="1" t="n">
        <f aca="false">90-AD360</f>
        <v>13.5902558019568</v>
      </c>
      <c r="AF360" s="1" t="n">
        <f aca="false">IF(AE360&gt;85,0,IF(AE360&gt;5,58.1/TAN(RADIANS(AE360))-0.07/POWER(TAN(RADIANS(AE360)),3)+0.000086/POWER(TAN(RADIANS(AE360)),5),IF(AE360&gt;-0.575,1735+AE360*(-518.2+AE360*(103.4+AE360*(-12.79+AE360*0.711))),-20.772/TAN(RADIANS(AE360)))))/3600</f>
        <v>0.0654124564026757</v>
      </c>
      <c r="AG360" s="1" t="n">
        <f aca="false">AE360+AF360</f>
        <v>13.6556682583594</v>
      </c>
      <c r="AH360" s="1" t="n">
        <f aca="false">IF(AC360&gt;0,MOD(DEGREES(ACOS(((SIN(RADIANS($B$2))*COS(RADIANS(AD360)))-SIN(RADIANS(T360)))/(COS(RADIANS($B$2))*SIN(RADIANS(AD360)))))+180,360),MOD(540-DEGREES(ACOS(((SIN(RADIANS($B$2))*COS(RADIANS(AD360)))-SIN(RADIANS(T360)))/(COS(RADIANS($B$2))*SIN(RADIANS(AD360))))),360))</f>
        <v>164.638488093435</v>
      </c>
    </row>
    <row r="361" customFormat="false" ht="15" hidden="false" customHeight="false" outlineLevel="0" collapsed="false">
      <c r="D361" s="5" t="n">
        <f aca="false">D360+1</f>
        <v>46382</v>
      </c>
      <c r="E361" s="6" t="n">
        <f aca="false">$B$5</f>
        <v>0.5</v>
      </c>
      <c r="F361" s="7" t="n">
        <f aca="false">D361+2415018.5+E361-$B$4/24</f>
        <v>2461400.95833333</v>
      </c>
      <c r="G361" s="8" t="n">
        <f aca="false">(F361-2451545)/36525</f>
        <v>0.269841432808583</v>
      </c>
      <c r="I361" s="1" t="n">
        <f aca="false">MOD(280.46646+G361*(36000.76983+G361*0.0003032),360)</f>
        <v>274.965795216527</v>
      </c>
      <c r="J361" s="1" t="n">
        <f aca="false">357.52911+G361*(35999.05029-0.0001537*G361)</f>
        <v>10071.5644088103</v>
      </c>
      <c r="K361" s="1" t="n">
        <f aca="false">0.016708634-G361*(0.000042037+0.0000001267*G361)</f>
        <v>0.0166972814501047</v>
      </c>
      <c r="L361" s="1" t="n">
        <f aca="false">SIN(RADIANS(J361))*(1.914602-G361*(0.004817+0.000014*G361))+SIN(RADIANS(2*J361))*(0.019993-0.000101*G361)+SIN(RADIANS(3*J361))*0.000289</f>
        <v>-0.286594548641878</v>
      </c>
      <c r="M361" s="1" t="n">
        <f aca="false">I361+L361</f>
        <v>274.679200667885</v>
      </c>
      <c r="N361" s="1" t="n">
        <f aca="false">J361+L361</f>
        <v>10071.2778142616</v>
      </c>
      <c r="O361" s="1" t="n">
        <f aca="false">(1.000001018*(1-K361*K361))/(1+K361*COS(RADIANS(N361)))</f>
        <v>0.983490512646018</v>
      </c>
      <c r="P361" s="1" t="n">
        <f aca="false">M361-0.00569-0.00478*SIN(RADIANS(125.04-1934.136*G361))</f>
        <v>274.676378676684</v>
      </c>
      <c r="Q361" s="1" t="n">
        <f aca="false">23+(26+((21.448-G361*(46.815+G361*(0.00059-G361*0.001813))))/60)/60</f>
        <v>23.4357820461069</v>
      </c>
      <c r="R361" s="1" t="n">
        <f aca="false">Q361+0.00256*COS(RADIANS(125.04-1934.136*G361))</f>
        <v>23.4378300425725</v>
      </c>
      <c r="S361" s="1" t="n">
        <f aca="false">DEGREES(ATAN2(COS(RADIANS(P361)),COS(RADIANS(R361))*SIN(RADIANS(P361))))</f>
        <v>-84.905208863309</v>
      </c>
      <c r="T361" s="1" t="n">
        <f aca="false">DEGREES(ASIN(SIN(RADIANS(R361))*SIN(RADIANS(P361))))</f>
        <v>-23.3551688093243</v>
      </c>
      <c r="U361" s="1" t="n">
        <f aca="false">TAN(RADIANS(R361/2))*TAN(RADIANS(R361/2))</f>
        <v>0.0430290118015943</v>
      </c>
      <c r="V361" s="1" t="n">
        <f aca="false">4*DEGREES(U361*SIN(2*RADIANS(I361))-2*K361*SIN(RADIANS(J361))+4*K361*U361*SIN(RADIANS(J361))*COS(2*RADIANS(I361))-0.5*U361*U361*SIN(4*RADIANS(I361))-1.25*K361*K361*SIN(2*RADIANS(J361)))</f>
        <v>-0.531829135390817</v>
      </c>
      <c r="W361" s="1" t="n">
        <f aca="false">DEGREES(ACOS(COS(RADIANS(90.833))/(COS(RADIANS($B$2))*COS(RADIANS(T361)))-TAN(RADIANS($B$2))*TAN(RADIANS(T361))))</f>
        <v>58.6231048755386</v>
      </c>
      <c r="X361" s="6" t="n">
        <f aca="false">(720-4*$B$3-V361+$B$4*60)/1440</f>
        <v>0.54559927023291</v>
      </c>
      <c r="Y361" s="6" t="n">
        <f aca="false">(X361*1440-W361*4)/1440</f>
        <v>0.382757312245303</v>
      </c>
      <c r="Z361" s="6" t="n">
        <f aca="false">(X361*1440+W361*4)/1440</f>
        <v>0.708441228220517</v>
      </c>
      <c r="AA361" s="1" t="n">
        <f aca="false">8*W361</f>
        <v>468.984839004308</v>
      </c>
      <c r="AB361" s="1" t="n">
        <f aca="false">MOD(E361*1440+V361+4*$B$3-60*$B$4,1440)</f>
        <v>654.337050864609</v>
      </c>
      <c r="AC361" s="1" t="n">
        <f aca="false">IF(AB361/4&lt;0,AB361/4+180,AB361/4-180)</f>
        <v>-16.4157372838477</v>
      </c>
      <c r="AD361" s="1" t="n">
        <f aca="false">DEGREES(ACOS(SIN(RADIANS($B$2))*SIN(RADIANS(T361))+COS(RADIANS($B$2))*COS(RADIANS(T361))*COS(RADIANS(AC361))))</f>
        <v>76.3985257177633</v>
      </c>
      <c r="AE361" s="1" t="n">
        <f aca="false">90-AD361</f>
        <v>13.6014742822367</v>
      </c>
      <c r="AF361" s="1" t="n">
        <f aca="false">IF(AE361&gt;85,0,IF(AE361&gt;5,58.1/TAN(RADIANS(AE361))-0.07/POWER(TAN(RADIANS(AE361)),3)+0.000086/POWER(TAN(RADIANS(AE361)),5),IF(AE361&gt;-0.575,1735+AE361*(-518.2+AE361*(103.4+AE361*(-12.79+AE361*0.711))),-20.772/TAN(RADIANS(AE361)))))/3600</f>
        <v>0.0653586812914985</v>
      </c>
      <c r="AG361" s="1" t="n">
        <f aca="false">AE361+AF361</f>
        <v>13.6668329635282</v>
      </c>
      <c r="AH361" s="1" t="n">
        <f aca="false">IF(AC361&gt;0,MOD(DEGREES(ACOS(((SIN(RADIANS($B$2))*COS(RADIANS(AD361)))-SIN(RADIANS(T361)))/(COS(RADIANS($B$2))*SIN(RADIANS(AD361)))))+180,360),MOD(540-DEGREES(ACOS(((SIN(RADIANS($B$2))*COS(RADIANS(AD361)))-SIN(RADIANS(T361)))/(COS(RADIANS($B$2))*SIN(RADIANS(AD361))))),360))</f>
        <v>164.517980240525</v>
      </c>
    </row>
    <row r="362" customFormat="false" ht="15" hidden="false" customHeight="false" outlineLevel="0" collapsed="false">
      <c r="D362" s="5" t="n">
        <f aca="false">D361+1</f>
        <v>46383</v>
      </c>
      <c r="E362" s="6" t="n">
        <f aca="false">$B$5</f>
        <v>0.5</v>
      </c>
      <c r="F362" s="7" t="n">
        <f aca="false">D362+2415018.5+E362-$B$4/24</f>
        <v>2461401.95833333</v>
      </c>
      <c r="G362" s="8" t="n">
        <f aca="false">(F362-2451545)/36525</f>
        <v>0.269868811316454</v>
      </c>
      <c r="I362" s="1" t="n">
        <f aca="false">MOD(280.46646+G362*(36000.76983+G362*0.0003032),360)</f>
        <v>275.951442581172</v>
      </c>
      <c r="J362" s="1" t="n">
        <f aca="false">357.52911+G362*(35999.05029-0.0001537*G362)</f>
        <v>10072.5500090897</v>
      </c>
      <c r="K362" s="1" t="n">
        <f aca="false">0.016708634-G362*(0.000042037+0.0000001267*G362)</f>
        <v>0.0166972802973222</v>
      </c>
      <c r="L362" s="1" t="n">
        <f aca="false">SIN(RADIANS(J362))*(1.914602-G362*(0.004817+0.000014*G362))+SIN(RADIANS(2*J362))*(0.019993-0.000101*G362)+SIN(RADIANS(3*J362))*0.000289</f>
        <v>-0.253323852503602</v>
      </c>
      <c r="M362" s="1" t="n">
        <f aca="false">I362+L362</f>
        <v>275.698118728669</v>
      </c>
      <c r="N362" s="1" t="n">
        <f aca="false">J362+L362</f>
        <v>10072.2966852372</v>
      </c>
      <c r="O362" s="1" t="n">
        <f aca="false">(1.000001018*(1-K362*K362))/(1+K362*COS(RADIANS(N362)))</f>
        <v>0.98344947852175</v>
      </c>
      <c r="P362" s="1" t="n">
        <f aca="false">M362-0.00569-0.00478*SIN(RADIANS(125.04-1934.136*G362))</f>
        <v>275.695300270444</v>
      </c>
      <c r="Q362" s="1" t="n">
        <f aca="false">23+(26+((21.448-G362*(46.815+G362*(0.00059-G362*0.001813))))/60)/60</f>
        <v>23.4357816900729</v>
      </c>
      <c r="R362" s="1" t="n">
        <f aca="false">Q362+0.00256*COS(RADIANS(125.04-1934.136*G362))</f>
        <v>23.4378282660616</v>
      </c>
      <c r="S362" s="1" t="n">
        <f aca="false">DEGREES(ATAN2(COS(RADIANS(P362)),COS(RADIANS(R362))*SIN(RADIANS(P362))))</f>
        <v>-83.7963661857208</v>
      </c>
      <c r="T362" s="1" t="n">
        <f aca="false">DEGREES(ASIN(SIN(RADIANS(R362))*SIN(RADIANS(P362))))</f>
        <v>-23.315272460506</v>
      </c>
      <c r="U362" s="1" t="n">
        <f aca="false">TAN(RADIANS(R362/2))*TAN(RADIANS(R362/2))</f>
        <v>0.0430290050931426</v>
      </c>
      <c r="V362" s="1" t="n">
        <f aca="false">4*DEGREES(U362*SIN(2*RADIANS(I362))-2*K362*SIN(RADIANS(J362))+4*K362*U362*SIN(RADIANS(J362))*COS(2*RADIANS(I362))-0.5*U362*U362*SIN(4*RADIANS(I362))-1.25*K362*K362*SIN(2*RADIANS(J362)))</f>
        <v>-1.02315502512852</v>
      </c>
      <c r="W362" s="1" t="n">
        <f aca="false">DEGREES(ACOS(COS(RADIANS(90.833))/(COS(RADIANS($B$2))*COS(RADIANS(T362)))-TAN(RADIANS($B$2))*TAN(RADIANS(T362))))</f>
        <v>58.6926741552551</v>
      </c>
      <c r="X362" s="6" t="n">
        <f aca="false">(720-4*$B$3-V362+$B$4*60)/1440</f>
        <v>0.54594046876745</v>
      </c>
      <c r="Y362" s="6" t="n">
        <f aca="false">(X362*1440-W362*4)/1440</f>
        <v>0.382905262780631</v>
      </c>
      <c r="Z362" s="6" t="n">
        <f aca="false">(X362*1440+W362*4)/1440</f>
        <v>0.70897567475427</v>
      </c>
      <c r="AA362" s="1" t="n">
        <f aca="false">8*W362</f>
        <v>469.541393242041</v>
      </c>
      <c r="AB362" s="1" t="n">
        <f aca="false">MOD(E362*1440+V362+4*$B$3-60*$B$4,1440)</f>
        <v>653.845724974872</v>
      </c>
      <c r="AC362" s="1" t="n">
        <f aca="false">IF(AB362/4&lt;0,AB362/4+180,AB362/4-180)</f>
        <v>-16.5385687562821</v>
      </c>
      <c r="AD362" s="1" t="n">
        <f aca="false">DEGREES(ACOS(SIN(RADIANS($B$2))*SIN(RADIANS(T362))+COS(RADIANS($B$2))*COS(RADIANS(T362))*COS(RADIANS(AC362))))</f>
        <v>76.3797004570647</v>
      </c>
      <c r="AE362" s="1" t="n">
        <f aca="false">90-AD362</f>
        <v>13.6202995429353</v>
      </c>
      <c r="AF362" s="1" t="n">
        <f aca="false">IF(AE362&gt;85,0,IF(AE362&gt;5,58.1/TAN(RADIANS(AE362))-0.07/POWER(TAN(RADIANS(AE362)),3)+0.000086/POWER(TAN(RADIANS(AE362)),5),IF(AE362&gt;-0.575,1735+AE362*(-518.2+AE362*(103.4+AE362*(-12.79+AE362*0.711))),-20.772/TAN(RADIANS(AE362)))))/3600</f>
        <v>0.0652686262274762</v>
      </c>
      <c r="AG362" s="1" t="n">
        <f aca="false">AE362+AF362</f>
        <v>13.6855681691628</v>
      </c>
      <c r="AH362" s="1" t="n">
        <f aca="false">IF(AC362&gt;0,MOD(DEGREES(ACOS(((SIN(RADIANS($B$2))*COS(RADIANS(AD362)))-SIN(RADIANS(T362)))/(COS(RADIANS($B$2))*SIN(RADIANS(AD362)))))+180,360),MOD(540-DEGREES(ACOS(((SIN(RADIANS($B$2))*COS(RADIANS(AD362)))-SIN(RADIANS(T362)))/(COS(RADIANS($B$2))*SIN(RADIANS(AD362))))),360))</f>
        <v>164.396424165109</v>
      </c>
    </row>
    <row r="363" customFormat="false" ht="15" hidden="false" customHeight="false" outlineLevel="0" collapsed="false">
      <c r="D363" s="5" t="n">
        <f aca="false">D362+1</f>
        <v>46384</v>
      </c>
      <c r="E363" s="6" t="n">
        <f aca="false">$B$5</f>
        <v>0.5</v>
      </c>
      <c r="F363" s="7" t="n">
        <f aca="false">D363+2415018.5+E363-$B$4/24</f>
        <v>2461402.95833333</v>
      </c>
      <c r="G363" s="8" t="n">
        <f aca="false">(F363-2451545)/36525</f>
        <v>0.269896189824326</v>
      </c>
      <c r="I363" s="1" t="n">
        <f aca="false">MOD(280.46646+G363*(36000.76983+G363*0.0003032),360)</f>
        <v>276.937089945817</v>
      </c>
      <c r="J363" s="1" t="n">
        <f aca="false">357.52911+G363*(35999.05029-0.0001537*G363)</f>
        <v>10073.5356093692</v>
      </c>
      <c r="K363" s="1" t="n">
        <f aca="false">0.016708634-G363*(0.000042037+0.0000001267*G363)</f>
        <v>0.0166972791445395</v>
      </c>
      <c r="L363" s="1" t="n">
        <f aca="false">SIN(RADIANS(J363))*(1.914602-G363*(0.004817+0.000014*G363))+SIN(RADIANS(2*J363))*(0.019993-0.000101*G363)+SIN(RADIANS(3*J363))*0.000289</f>
        <v>-0.219973385449459</v>
      </c>
      <c r="M363" s="1" t="n">
        <f aca="false">I363+L363</f>
        <v>276.717116560368</v>
      </c>
      <c r="N363" s="1" t="n">
        <f aca="false">J363+L363</f>
        <v>10073.3156359837</v>
      </c>
      <c r="O363" s="1" t="n">
        <f aca="false">(1.000001018*(1-K363*K363))/(1+K363*COS(RADIANS(N363)))</f>
        <v>0.983413506730365</v>
      </c>
      <c r="P363" s="1" t="n">
        <f aca="false">M363-0.00569-0.00478*SIN(RADIANS(125.04-1934.136*G363))</f>
        <v>276.714301632666</v>
      </c>
      <c r="Q363" s="1" t="n">
        <f aca="false">23+(26+((21.448-G363*(46.815+G363*(0.00059-G363*0.001813))))/60)/60</f>
        <v>23.4357813340388</v>
      </c>
      <c r="R363" s="1" t="n">
        <f aca="false">Q363+0.00256*COS(RADIANS(125.04-1934.136*G363))</f>
        <v>23.4378264878026</v>
      </c>
      <c r="S363" s="1" t="n">
        <f aca="false">DEGREES(ATAN2(COS(RADIANS(P363)),COS(RADIANS(R363))*SIN(RADIANS(P363))))</f>
        <v>-82.6881670531839</v>
      </c>
      <c r="T363" s="1" t="n">
        <f aca="false">DEGREES(ASIN(SIN(RADIANS(R363))*SIN(RADIANS(P363))))</f>
        <v>-23.2675773784667</v>
      </c>
      <c r="U363" s="1" t="n">
        <f aca="false">TAN(RADIANS(R363/2))*TAN(RADIANS(R363/2))</f>
        <v>0.0430289983780902</v>
      </c>
      <c r="V363" s="1" t="n">
        <f aca="false">4*DEGREES(U363*SIN(2*RADIANS(I363))-2*K363*SIN(RADIANS(J363))+4*K363*U363*SIN(RADIANS(J363))*COS(2*RADIANS(I363))-0.5*U363*U363*SIN(4*RADIANS(I363))-1.25*K363*K363*SIN(2*RADIANS(J363)))</f>
        <v>-1.51195013923916</v>
      </c>
      <c r="W363" s="1" t="n">
        <f aca="false">DEGREES(ACOS(COS(RADIANS(90.833))/(COS(RADIANS($B$2))*COS(RADIANS(T363)))-TAN(RADIANS($B$2))*TAN(RADIANS(T363))))</f>
        <v>58.7757215131911</v>
      </c>
      <c r="X363" s="6" t="n">
        <f aca="false">(720-4*$B$3-V363+$B$4*60)/1440</f>
        <v>0.546279909818916</v>
      </c>
      <c r="Y363" s="6" t="n">
        <f aca="false">(X363*1440-W363*4)/1440</f>
        <v>0.383014016726719</v>
      </c>
      <c r="Z363" s="6" t="n">
        <f aca="false">(X363*1440+W363*4)/1440</f>
        <v>0.709545802911114</v>
      </c>
      <c r="AA363" s="1" t="n">
        <f aca="false">8*W363</f>
        <v>470.205772105529</v>
      </c>
      <c r="AB363" s="1" t="n">
        <f aca="false">MOD(E363*1440+V363+4*$B$3-60*$B$4,1440)</f>
        <v>653.356929860761</v>
      </c>
      <c r="AC363" s="1" t="n">
        <f aca="false">IF(AB363/4&lt;0,AB363/4+180,AB363/4-180)</f>
        <v>-16.6607675348098</v>
      </c>
      <c r="AD363" s="1" t="n">
        <f aca="false">DEGREES(ACOS(SIN(RADIANS($B$2))*SIN(RADIANS(T363))+COS(RADIANS($B$2))*COS(RADIANS(T363))*COS(RADIANS(AC363))))</f>
        <v>76.3532672471631</v>
      </c>
      <c r="AE363" s="1" t="n">
        <f aca="false">90-AD363</f>
        <v>13.6467327528369</v>
      </c>
      <c r="AF363" s="1" t="n">
        <f aca="false">IF(AE363&gt;85,0,IF(AE363&gt;5,58.1/TAN(RADIANS(AE363))-0.07/POWER(TAN(RADIANS(AE363)),3)+0.000086/POWER(TAN(RADIANS(AE363)),5),IF(AE363&gt;-0.575,1735+AE363*(-518.2+AE363*(103.4+AE363*(-12.79+AE363*0.711))),-20.772/TAN(RADIANS(AE363)))))/3600</f>
        <v>0.0651425617200565</v>
      </c>
      <c r="AG363" s="1" t="n">
        <f aca="false">AE363+AF363</f>
        <v>13.711875314557</v>
      </c>
      <c r="AH363" s="1" t="n">
        <f aca="false">IF(AC363&gt;0,MOD(DEGREES(ACOS(((SIN(RADIANS($B$2))*COS(RADIANS(AD363)))-SIN(RADIANS(T363)))/(COS(RADIANS($B$2))*SIN(RADIANS(AD363)))))+180,360),MOD(540-DEGREES(ACOS(((SIN(RADIANS($B$2))*COS(RADIANS(AD363)))-SIN(RADIANS(T363)))/(COS(RADIANS($B$2))*SIN(RADIANS(AD363))))),360))</f>
        <v>164.273917810257</v>
      </c>
    </row>
    <row r="364" customFormat="false" ht="15" hidden="false" customHeight="false" outlineLevel="0" collapsed="false">
      <c r="D364" s="5" t="n">
        <f aca="false">D363+1</f>
        <v>46385</v>
      </c>
      <c r="E364" s="6" t="n">
        <f aca="false">$B$5</f>
        <v>0.5</v>
      </c>
      <c r="F364" s="7" t="n">
        <f aca="false">D364+2415018.5+E364-$B$4/24</f>
        <v>2461403.95833333</v>
      </c>
      <c r="G364" s="8" t="n">
        <f aca="false">(F364-2451545)/36525</f>
        <v>0.269923568332197</v>
      </c>
      <c r="I364" s="1" t="n">
        <f aca="false">MOD(280.46646+G364*(36000.76983+G364*0.0003032),360)</f>
        <v>277.92273731046</v>
      </c>
      <c r="J364" s="1" t="n">
        <f aca="false">357.52911+G364*(35999.05029-0.0001537*G364)</f>
        <v>10074.5212096486</v>
      </c>
      <c r="K364" s="1" t="n">
        <f aca="false">0.016708634-G364*(0.000042037+0.0000001267*G364)</f>
        <v>0.0166972779917566</v>
      </c>
      <c r="L364" s="1" t="n">
        <f aca="false">SIN(RADIANS(J364))*(1.914602-G364*(0.004817+0.000014*G364))+SIN(RADIANS(2*J364))*(0.019993-0.000101*G364)+SIN(RADIANS(3*J364))*0.000289</f>
        <v>-0.186553640669483</v>
      </c>
      <c r="M364" s="1" t="n">
        <f aca="false">I364+L364</f>
        <v>277.736183669791</v>
      </c>
      <c r="N364" s="1" t="n">
        <f aca="false">J364+L364</f>
        <v>10074.3346560079</v>
      </c>
      <c r="O364" s="1" t="n">
        <f aca="false">(1.000001018*(1-K364*K364))/(1+K364*COS(RADIANS(N364)))</f>
        <v>0.983382609018173</v>
      </c>
      <c r="P364" s="1" t="n">
        <f aca="false">M364-0.00569-0.00478*SIN(RADIANS(125.04-1934.136*G364))</f>
        <v>277.733372270157</v>
      </c>
      <c r="Q364" s="1" t="n">
        <f aca="false">23+(26+((21.448-G364*(46.815+G364*(0.00059-G364*0.001813))))/60)/60</f>
        <v>23.4357809780047</v>
      </c>
      <c r="R364" s="1" t="n">
        <f aca="false">Q364+0.00256*COS(RADIANS(125.04-1934.136*G364))</f>
        <v>23.4378247077967</v>
      </c>
      <c r="S364" s="1" t="n">
        <f aca="false">DEGREES(ATAN2(COS(RADIANS(P364)),COS(RADIANS(R364))*SIN(RADIANS(P364))))</f>
        <v>-81.5807502787207</v>
      </c>
      <c r="T364" s="1" t="n">
        <f aca="false">DEGREES(ASIN(SIN(RADIANS(R364))*SIN(RADIANS(P364))))</f>
        <v>-23.2121057660691</v>
      </c>
      <c r="U364" s="1" t="n">
        <f aca="false">TAN(RADIANS(R364/2))*TAN(RADIANS(R364/2))</f>
        <v>0.0430289916564416</v>
      </c>
      <c r="V364" s="1" t="n">
        <f aca="false">4*DEGREES(U364*SIN(2*RADIANS(I364))-2*K364*SIN(RADIANS(J364))+4*K364*U364*SIN(RADIANS(J364))*COS(2*RADIANS(I364))-0.5*U364*U364*SIN(4*RADIANS(I364))-1.25*K364*K364*SIN(2*RADIANS(J364)))</f>
        <v>-1.99767555343903</v>
      </c>
      <c r="W364" s="1" t="n">
        <f aca="false">DEGREES(ACOS(COS(RADIANS(90.833))/(COS(RADIANS($B$2))*COS(RADIANS(T364)))-TAN(RADIANS($B$2))*TAN(RADIANS(T364))))</f>
        <v>58.8721446483277</v>
      </c>
      <c r="X364" s="6" t="n">
        <f aca="false">(720-4*$B$3-V364+$B$4*60)/1440</f>
        <v>0.546617219134333</v>
      </c>
      <c r="Y364" s="6" t="n">
        <f aca="false">(X364*1440-W364*4)/1440</f>
        <v>0.383083484000089</v>
      </c>
      <c r="Z364" s="6" t="n">
        <f aca="false">(X364*1440+W364*4)/1440</f>
        <v>0.710150954268576</v>
      </c>
      <c r="AA364" s="1" t="n">
        <f aca="false">8*W364</f>
        <v>470.977157186622</v>
      </c>
      <c r="AB364" s="1" t="n">
        <f aca="false">MOD(E364*1440+V364+4*$B$3-60*$B$4,1440)</f>
        <v>652.871204446561</v>
      </c>
      <c r="AC364" s="1" t="n">
        <f aca="false">IF(AB364/4&lt;0,AB364/4+180,AB364/4-180)</f>
        <v>-16.7821988883598</v>
      </c>
      <c r="AD364" s="1" t="n">
        <f aca="false">DEGREES(ACOS(SIN(RADIANS($B$2))*SIN(RADIANS(T364))+COS(RADIANS($B$2))*COS(RADIANS(T364))*COS(RADIANS(AC364))))</f>
        <v>76.3192285185227</v>
      </c>
      <c r="AE364" s="1" t="n">
        <f aca="false">90-AD364</f>
        <v>13.6807714814773</v>
      </c>
      <c r="AF364" s="1" t="n">
        <f aca="false">IF(AE364&gt;85,0,IF(AE364&gt;5,58.1/TAN(RADIANS(AE364))-0.07/POWER(TAN(RADIANS(AE364)),3)+0.000086/POWER(TAN(RADIANS(AE364)),5),IF(AE364&gt;-0.575,1735+AE364*(-518.2+AE364*(103.4+AE364*(-12.79+AE364*0.711))),-20.772/TAN(RADIANS(AE364)))))/3600</f>
        <v>0.0649808840592049</v>
      </c>
      <c r="AG364" s="1" t="n">
        <f aca="false">AE364+AF364</f>
        <v>13.7457523655365</v>
      </c>
      <c r="AH364" s="1" t="n">
        <f aca="false">IF(AC364&gt;0,MOD(DEGREES(ACOS(((SIN(RADIANS($B$2))*COS(RADIANS(AD364)))-SIN(RADIANS(T364)))/(COS(RADIANS($B$2))*SIN(RADIANS(AD364)))))+180,360),MOD(540-DEGREES(ACOS(((SIN(RADIANS($B$2))*COS(RADIANS(AD364)))-SIN(RADIANS(T364)))/(COS(RADIANS($B$2))*SIN(RADIANS(AD364))))),360))</f>
        <v>164.150559019371</v>
      </c>
    </row>
    <row r="365" customFormat="false" ht="15" hidden="false" customHeight="false" outlineLevel="0" collapsed="false">
      <c r="D365" s="5" t="n">
        <f aca="false">D364+1</f>
        <v>46386</v>
      </c>
      <c r="E365" s="6" t="n">
        <f aca="false">$B$5</f>
        <v>0.5</v>
      </c>
      <c r="F365" s="7" t="n">
        <f aca="false">D365+2415018.5+E365-$B$4/24</f>
        <v>2461404.95833333</v>
      </c>
      <c r="G365" s="8" t="n">
        <f aca="false">(F365-2451545)/36525</f>
        <v>0.269950946840068</v>
      </c>
      <c r="I365" s="1" t="n">
        <f aca="false">MOD(280.46646+G365*(36000.76983+G365*0.0003032),360)</f>
        <v>278.908384675107</v>
      </c>
      <c r="J365" s="1" t="n">
        <f aca="false">357.52911+G365*(35999.05029-0.0001537*G365)</f>
        <v>10075.5068099281</v>
      </c>
      <c r="K365" s="1" t="n">
        <f aca="false">0.016708634-G365*(0.000042037+0.0000001267*G365)</f>
        <v>0.0166972768389735</v>
      </c>
      <c r="L365" s="1" t="n">
        <f aca="false">SIN(RADIANS(J365))*(1.914602-G365*(0.004817+0.000014*G365))+SIN(RADIANS(2*J365))*(0.019993-0.000101*G365)+SIN(RADIANS(3*J365))*0.000289</f>
        <v>-0.153075137148134</v>
      </c>
      <c r="M365" s="1" t="n">
        <f aca="false">I365+L365</f>
        <v>278.755309537959</v>
      </c>
      <c r="N365" s="1" t="n">
        <f aca="false">J365+L365</f>
        <v>10075.3537347909</v>
      </c>
      <c r="O365" s="1" t="n">
        <f aca="false">(1.000001018*(1-K365*K365))/(1+K365*COS(RADIANS(N365)))</f>
        <v>0.983356795476502</v>
      </c>
      <c r="P365" s="1" t="n">
        <f aca="false">M365-0.00569-0.00478*SIN(RADIANS(125.04-1934.136*G365))</f>
        <v>278.752501663933</v>
      </c>
      <c r="Q365" s="1" t="n">
        <f aca="false">23+(26+((21.448-G365*(46.815+G365*(0.00059-G365*0.001813))))/60)/60</f>
        <v>23.4357806219706</v>
      </c>
      <c r="R365" s="1" t="n">
        <f aca="false">Q365+0.00256*COS(RADIANS(125.04-1934.136*G365))</f>
        <v>23.437822926045</v>
      </c>
      <c r="S365" s="1" t="n">
        <f aca="false">DEGREES(ATAN2(COS(RADIANS(P365)),COS(RADIANS(R365))*SIN(RADIANS(P365))))</f>
        <v>-80.4742530445814</v>
      </c>
      <c r="T365" s="1" t="n">
        <f aca="false">DEGREES(ASIN(SIN(RADIANS(R365))*SIN(RADIANS(P365))))</f>
        <v>-23.1488839058215</v>
      </c>
      <c r="U365" s="1" t="n">
        <f aca="false">TAN(RADIANS(R365/2))*TAN(RADIANS(R365/2))</f>
        <v>0.0430289849282014</v>
      </c>
      <c r="V365" s="1" t="n">
        <f aca="false">4*DEGREES(U365*SIN(2*RADIANS(I365))-2*K365*SIN(RADIANS(J365))+4*K365*U365*SIN(RADIANS(J365))*COS(2*RADIANS(I365))-0.5*U365*U365*SIN(4*RADIANS(I365))-1.25*K365*K365*SIN(2*RADIANS(J365)))</f>
        <v>-2.47979806027982</v>
      </c>
      <c r="W365" s="1" t="n">
        <f aca="false">DEGREES(ACOS(COS(RADIANS(90.833))/(COS(RADIANS($B$2))*COS(RADIANS(T365)))-TAN(RADIANS($B$2))*TAN(RADIANS(T365))))</f>
        <v>58.981824796354</v>
      </c>
      <c r="X365" s="6" t="n">
        <f aca="false">(720-4*$B$3-V365+$B$4*60)/1440</f>
        <v>0.54695202643075</v>
      </c>
      <c r="Y365" s="6" t="n">
        <f aca="false">(X365*1440-W365*4)/1440</f>
        <v>0.383113624218655</v>
      </c>
      <c r="Z365" s="6" t="n">
        <f aca="false">(X365*1440+W365*4)/1440</f>
        <v>0.710790428642844</v>
      </c>
      <c r="AA365" s="1" t="n">
        <f aca="false">8*W365</f>
        <v>471.854598370832</v>
      </c>
      <c r="AB365" s="1" t="n">
        <f aca="false">MOD(E365*1440+V365+4*$B$3-60*$B$4,1440)</f>
        <v>652.38908193972</v>
      </c>
      <c r="AC365" s="1" t="n">
        <f aca="false">IF(AB365/4&lt;0,AB365/4+180,AB365/4-180)</f>
        <v>-16.90272951507</v>
      </c>
      <c r="AD365" s="1" t="n">
        <f aca="false">DEGREES(ACOS(SIN(RADIANS($B$2))*SIN(RADIANS(T365))+COS(RADIANS($B$2))*COS(RADIANS(T365))*COS(RADIANS(AC365))))</f>
        <v>76.2775902930678</v>
      </c>
      <c r="AE365" s="1" t="n">
        <f aca="false">90-AD365</f>
        <v>13.7224097069322</v>
      </c>
      <c r="AF365" s="1" t="n">
        <f aca="false">IF(AE365&gt;85,0,IF(AE365&gt;5,58.1/TAN(RADIANS(AE365))-0.07/POWER(TAN(RADIANS(AE365)),3)+0.000086/POWER(TAN(RADIANS(AE365)),5),IF(AE365&gt;-0.575,1735+AE365*(-518.2+AE365*(103.4+AE365*(-12.79+AE365*0.711))),-20.772/TAN(RADIANS(AE365)))))/3600</f>
        <v>0.0647841119501443</v>
      </c>
      <c r="AG365" s="1" t="n">
        <f aca="false">AE365+AF365</f>
        <v>13.7871938188823</v>
      </c>
      <c r="AH365" s="1" t="n">
        <f aca="false">IF(AC365&gt;0,MOD(DEGREES(ACOS(((SIN(RADIANS($B$2))*COS(RADIANS(AD365)))-SIN(RADIANS(T365)))/(COS(RADIANS($B$2))*SIN(RADIANS(AD365)))))+180,360),MOD(540-DEGREES(ACOS(((SIN(RADIANS($B$2))*COS(RADIANS(AD365)))-SIN(RADIANS(T365)))/(COS(RADIANS($B$2))*SIN(RADIANS(AD365))))),360))</f>
        <v>164.026445447368</v>
      </c>
    </row>
    <row r="366" customFormat="false" ht="15" hidden="false" customHeight="false" outlineLevel="0" collapsed="false">
      <c r="D366" s="5" t="n">
        <f aca="false">D365+1</f>
        <v>46387</v>
      </c>
      <c r="E366" s="6" t="n">
        <f aca="false">$B$5</f>
        <v>0.5</v>
      </c>
      <c r="F366" s="7" t="n">
        <f aca="false">D366+2415018.5+E366-$B$4/24</f>
        <v>2461405.95833333</v>
      </c>
      <c r="G366" s="8" t="n">
        <f aca="false">(F366-2451545)/36525</f>
        <v>0.26997832534794</v>
      </c>
      <c r="I366" s="1" t="n">
        <f aca="false">MOD(280.46646+G366*(36000.76983+G366*0.0003032),360)</f>
        <v>279.894032039754</v>
      </c>
      <c r="J366" s="1" t="n">
        <f aca="false">357.52911+G366*(35999.05029-0.0001537*G366)</f>
        <v>10076.4924102075</v>
      </c>
      <c r="K366" s="1" t="n">
        <f aca="false">0.016708634-G366*(0.000042037+0.0000001267*G366)</f>
        <v>0.0166972756861902</v>
      </c>
      <c r="L366" s="1" t="n">
        <f aca="false">SIN(RADIANS(J366))*(1.914602-G366*(0.004817+0.000014*G366))+SIN(RADIANS(2*J366))*(0.019993-0.000101*G366)+SIN(RADIANS(3*J366))*0.000289</f>
        <v>-0.119548415757358</v>
      </c>
      <c r="M366" s="1" t="n">
        <f aca="false">I366+L366</f>
        <v>279.774483623997</v>
      </c>
      <c r="N366" s="1" t="n">
        <f aca="false">J366+L366</f>
        <v>10076.3728617918</v>
      </c>
      <c r="O366" s="1" t="n">
        <f aca="false">(1.000001018*(1-K366*K366))/(1+K366*COS(RADIANS(N366)))</f>
        <v>0.983336074537482</v>
      </c>
      <c r="P366" s="1" t="n">
        <f aca="false">M366-0.00569-0.00478*SIN(RADIANS(125.04-1934.136*G366))</f>
        <v>279.771679273117</v>
      </c>
      <c r="Q366" s="1" t="n">
        <f aca="false">23+(26+((21.448-G366*(46.815+G366*(0.00059-G366*0.001813))))/60)/60</f>
        <v>23.4357802659365</v>
      </c>
      <c r="R366" s="1" t="n">
        <f aca="false">Q366+0.00256*COS(RADIANS(125.04-1934.136*G366))</f>
        <v>23.4378211425489</v>
      </c>
      <c r="S366" s="1" t="n">
        <f aca="false">DEGREES(ATAN2(COS(RADIANS(P366)),COS(RADIANS(R366))*SIN(RADIANS(P366))))</f>
        <v>-79.3688106464482</v>
      </c>
      <c r="T366" s="1" t="n">
        <f aca="false">DEGREES(ASIN(SIN(RADIANS(R366))*SIN(RADIANS(P366))))</f>
        <v>-23.0779421160511</v>
      </c>
      <c r="U366" s="1" t="n">
        <f aca="false">TAN(RADIANS(R366/2))*TAN(RADIANS(R366/2))</f>
        <v>0.0430289781933743</v>
      </c>
      <c r="V366" s="1" t="n">
        <f aca="false">4*DEGREES(U366*SIN(2*RADIANS(I366))-2*K366*SIN(RADIANS(J366))+4*K366*U366*SIN(RADIANS(J366))*COS(2*RADIANS(I366))-0.5*U366*U366*SIN(4*RADIANS(I366))-1.25*K366*K366*SIN(2*RADIANS(J366)))</f>
        <v>-2.95779104634136</v>
      </c>
      <c r="W366" s="1" t="n">
        <f aca="false">DEGREES(ACOS(COS(RADIANS(90.833))/(COS(RADIANS($B$2))*COS(RADIANS(T366)))-TAN(RADIANS($B$2))*TAN(RADIANS(T366))))</f>
        <v>59.104627290053</v>
      </c>
      <c r="X366" s="6" t="n">
        <f aca="false">(720-4*$B$3-V366+$B$4*60)/1440</f>
        <v>0.547283966004404</v>
      </c>
      <c r="Y366" s="6" t="n">
        <f aca="false">(X366*1440-W366*4)/1440</f>
        <v>0.383104445754257</v>
      </c>
      <c r="Z366" s="6" t="n">
        <f aca="false">(X366*1440+W366*4)/1440</f>
        <v>0.711463486254551</v>
      </c>
      <c r="AA366" s="1" t="n">
        <f aca="false">8*W366</f>
        <v>472.837018320424</v>
      </c>
      <c r="AB366" s="1" t="n">
        <f aca="false">MOD(E366*1440+V366+4*$B$3-60*$B$4,1440)</f>
        <v>651.911088953659</v>
      </c>
      <c r="AC366" s="1" t="n">
        <f aca="false">IF(AB366/4&lt;0,AB366/4+180,AB366/4-180)</f>
        <v>-17.0222277615853</v>
      </c>
      <c r="AD366" s="1" t="n">
        <f aca="false">DEGREES(ACOS(SIN(RADIANS($B$2))*SIN(RADIANS(T366))+COS(RADIANS($B$2))*COS(RADIANS(T366))*COS(RADIANS(AC366))))</f>
        <v>76.2283621720536</v>
      </c>
      <c r="AE366" s="1" t="n">
        <f aca="false">90-AD366</f>
        <v>13.7716378279464</v>
      </c>
      <c r="AF366" s="1" t="n">
        <f aca="false">IF(AE366&gt;85,0,IF(AE366&gt;5,58.1/TAN(RADIANS(AE366))-0.07/POWER(TAN(RADIANS(AE366)),3)+0.000086/POWER(TAN(RADIANS(AE366)),5),IF(AE366&gt;-0.575,1735+AE366*(-518.2+AE366*(103.4+AE366*(-12.79+AE366*0.711))),-20.772/TAN(RADIANS(AE366)))))/3600</f>
        <v>0.0645528821132183</v>
      </c>
      <c r="AG366" s="1" t="n">
        <f aca="false">AE366+AF366</f>
        <v>13.8361907100596</v>
      </c>
      <c r="AH366" s="1" t="n">
        <f aca="false">IF(AC366&gt;0,MOD(DEGREES(ACOS(((SIN(RADIANS($B$2))*COS(RADIANS(AD366)))-SIN(RADIANS(T366)))/(COS(RADIANS($B$2))*SIN(RADIANS(AD366)))))+180,360),MOD(540-DEGREES(ACOS(((SIN(RADIANS($B$2))*COS(RADIANS(AD366)))-SIN(RADIANS(T366)))/(COS(RADIANS($B$2))*SIN(RADIANS(AD366))))),360))</f>
        <v>163.901674470505</v>
      </c>
    </row>
    <row r="367" customFormat="false" ht="15" hidden="false" customHeight="false" outlineLevel="0" collapsed="false">
      <c r="D367" s="5" t="n">
        <f aca="false">D366+1</f>
        <v>46388</v>
      </c>
      <c r="E367" s="6" t="n">
        <f aca="false">$B$5</f>
        <v>0.5</v>
      </c>
      <c r="F367" s="7" t="n">
        <f aca="false">D367+2415018.5+E367-$B$4/24</f>
        <v>2461406.95833333</v>
      </c>
      <c r="G367" s="8" t="n">
        <f aca="false">(F367-2451545)/36525</f>
        <v>0.270005703855811</v>
      </c>
      <c r="I367" s="1" t="n">
        <f aca="false">MOD(280.46646+G367*(36000.76983+G367*0.0003032),360)</f>
        <v>280.879679404401</v>
      </c>
      <c r="J367" s="1" t="n">
        <f aca="false">357.52911+G367*(35999.05029-0.0001537*G367)</f>
        <v>10077.478010487</v>
      </c>
      <c r="K367" s="1" t="n">
        <f aca="false">0.016708634-G367*(0.000042037+0.0000001267*G367)</f>
        <v>0.0166972745334068</v>
      </c>
      <c r="L367" s="1" t="n">
        <f aca="false">SIN(RADIANS(J367))*(1.914602-G367*(0.004817+0.000014*G367))+SIN(RADIANS(2*J367))*(0.019993-0.000101*G367)+SIN(RADIANS(3*J367))*0.000289</f>
        <v>-0.0859840353357111</v>
      </c>
      <c r="M367" s="1" t="n">
        <f aca="false">I367+L367</f>
        <v>280.793695369065</v>
      </c>
      <c r="N367" s="1" t="n">
        <f aca="false">J367+L367</f>
        <v>10077.3920264516</v>
      </c>
      <c r="O367" s="1" t="n">
        <f aca="false">(1.000001018*(1-K367*K367))/(1+K367*COS(RADIANS(N367)))</f>
        <v>0.983320452970522</v>
      </c>
      <c r="P367" s="1" t="n">
        <f aca="false">M367-0.00569-0.00478*SIN(RADIANS(125.04-1934.136*G367))</f>
        <v>280.790894538868</v>
      </c>
      <c r="Q367" s="1" t="n">
        <f aca="false">23+(26+((21.448-G367*(46.815+G367*(0.00059-G367*0.001813))))/60)/60</f>
        <v>23.4357799099024</v>
      </c>
      <c r="R367" s="1" t="n">
        <f aca="false">Q367+0.00256*COS(RADIANS(125.04-1934.136*G367))</f>
        <v>23.4378193573095</v>
      </c>
      <c r="S367" s="1" t="n">
        <f aca="false">DEGREES(ATAN2(COS(RADIANS(P367)),COS(RADIANS(R367))*SIN(RADIANS(P367))))</f>
        <v>-78.2645562446667</v>
      </c>
      <c r="T367" s="1" t="n">
        <f aca="false">DEGREES(ASIN(SIN(RADIANS(R367))*SIN(RADIANS(P367))))</f>
        <v>-22.9993147004254</v>
      </c>
      <c r="U367" s="1" t="n">
        <f aca="false">TAN(RADIANS(R367/2))*TAN(RADIANS(R367/2))</f>
        <v>0.0430289714519649</v>
      </c>
      <c r="V367" s="1" t="n">
        <f aca="false">4*DEGREES(U367*SIN(2*RADIANS(I367))-2*K367*SIN(RADIANS(J367))+4*K367*U367*SIN(RADIANS(J367))*COS(2*RADIANS(I367))-0.5*U367*U367*SIN(4*RADIANS(I367))-1.25*K367*K367*SIN(2*RADIANS(J367)))</f>
        <v>-3.43113535208471</v>
      </c>
      <c r="W367" s="1" t="n">
        <f aca="false">DEGREES(ACOS(COS(RADIANS(90.833))/(COS(RADIANS($B$2))*COS(RADIANS(T367)))-TAN(RADIANS($B$2))*TAN(RADIANS(T367))))</f>
        <v>59.2404021862146</v>
      </c>
      <c r="X367" s="6" t="n">
        <f aca="false">(720-4*$B$3-V367+$B$4*60)/1440</f>
        <v>0.547612677327837</v>
      </c>
      <c r="Y367" s="6" t="n">
        <f aca="false">(X367*1440-W367*4)/1440</f>
        <v>0.383056004588352</v>
      </c>
      <c r="Z367" s="6" t="n">
        <f aca="false">(X367*1440+W367*4)/1440</f>
        <v>0.712169350067321</v>
      </c>
      <c r="AA367" s="1" t="n">
        <f aca="false">8*W367</f>
        <v>473.923217489716</v>
      </c>
      <c r="AB367" s="1" t="n">
        <f aca="false">MOD(E367*1440+V367+4*$B$3-60*$B$4,1440)</f>
        <v>651.437744647915</v>
      </c>
      <c r="AC367" s="1" t="n">
        <f aca="false">IF(AB367/4&lt;0,AB367/4+180,AB367/4-180)</f>
        <v>-17.1405638380212</v>
      </c>
      <c r="AD367" s="1" t="n">
        <f aca="false">DEGREES(ACOS(SIN(RADIANS($B$2))*SIN(RADIANS(T367))+COS(RADIANS($B$2))*COS(RADIANS(T367))*COS(RADIANS(AC367))))</f>
        <v>76.1715573197085</v>
      </c>
      <c r="AE367" s="1" t="n">
        <f aca="false">90-AD367</f>
        <v>13.8284426802915</v>
      </c>
      <c r="AF367" s="1" t="n">
        <f aca="false">IF(AE367&gt;85,0,IF(AE367&gt;5,58.1/TAN(RADIANS(AE367))-0.07/POWER(TAN(RADIANS(AE367)),3)+0.000086/POWER(TAN(RADIANS(AE367)),5),IF(AE367&gt;-0.575,1735+AE367*(-518.2+AE367*(103.4+AE367*(-12.79+AE367*0.711))),-20.772/TAN(RADIANS(AE367)))))/3600</f>
        <v>0.0642879439177499</v>
      </c>
      <c r="AG367" s="1" t="n">
        <f aca="false">AE367+AF367</f>
        <v>13.8927306242092</v>
      </c>
      <c r="AH367" s="1" t="n">
        <f aca="false">IF(AC367&gt;0,MOD(DEGREES(ACOS(((SIN(RADIANS($B$2))*COS(RADIANS(AD367)))-SIN(RADIANS(T367)))/(COS(RADIANS($B$2))*SIN(RADIANS(AD367)))))+180,360),MOD(540-DEGREES(ACOS(((SIN(RADIANS($B$2))*COS(RADIANS(AD367)))-SIN(RADIANS(T367)))/(COS(RADIANS($B$2))*SIN(RADIANS(AD367))))),360))</f>
        <v>163.77634309485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2" activePane="bottomLeft" state="frozen"/>
      <selection pane="topLeft" activeCell="A1" activeCellId="0" sqref="A1"/>
      <selection pane="bottomLeft" activeCell="A14" activeCellId="0" sqref="A14"/>
    </sheetView>
  </sheetViews>
  <sheetFormatPr defaultColWidth="11.53515625" defaultRowHeight="13.8" customHeight="false" zeroHeight="false" outlineLevelRow="0" outlineLevelCol="0"/>
  <cols>
    <col collapsed="false" customWidth="true" hidden="false" outlineLevel="0" max="1" min="1" style="12" width="18.24"/>
    <col collapsed="false" customWidth="true" hidden="false" outlineLevel="0" max="2" min="2" style="13" width="5.82"/>
    <col collapsed="false" customWidth="true" hidden="false" outlineLevel="0" max="3" min="3" style="13" width="3.68"/>
    <col collapsed="false" customWidth="true" hidden="false" outlineLevel="0" max="4" min="4" style="14" width="16.5"/>
    <col collapsed="false" customWidth="true" hidden="false" outlineLevel="0" max="5" min="5" style="0" width="15.7"/>
  </cols>
  <sheetData>
    <row r="1" s="15" customFormat="true" ht="13.8" hidden="false" customHeight="false" outlineLevel="0" collapsed="false">
      <c r="A1" s="15" t="s">
        <v>36</v>
      </c>
      <c r="B1" s="16" t="s">
        <v>37</v>
      </c>
      <c r="C1" s="16" t="s">
        <v>38</v>
      </c>
      <c r="D1" s="17" t="s">
        <v>39</v>
      </c>
      <c r="E1" s="15" t="s">
        <v>40</v>
      </c>
    </row>
    <row r="2" customFormat="false" ht="13.8" hidden="false" customHeight="false" outlineLevel="0" collapsed="false">
      <c r="A2" s="0" t="s">
        <v>41</v>
      </c>
      <c r="B2" s="13" t="n">
        <v>20</v>
      </c>
      <c r="C2" s="13" t="n">
        <v>60</v>
      </c>
      <c r="D2" s="14" t="n">
        <f aca="false">DATE('NOAA Sunset Calculator'!$B$6, 10, 1)</f>
        <v>46296</v>
      </c>
      <c r="E2" s="14" t="n">
        <f aca="false">DATE('NOAA Sunset Calculator'!$B$6, 4, 1)</f>
        <v>46113</v>
      </c>
    </row>
    <row r="3" customFormat="false" ht="13.8" hidden="false" customHeight="false" outlineLevel="0" collapsed="false">
      <c r="A3" s="0" t="s">
        <v>42</v>
      </c>
      <c r="B3" s="13" t="n">
        <v>30</v>
      </c>
      <c r="C3" s="13" t="n">
        <v>90</v>
      </c>
      <c r="D3" s="14" t="n">
        <f aca="false">DATE('NOAA Sunset Calculator'!$B$6, 10, 1)</f>
        <v>46296</v>
      </c>
      <c r="E3" s="14" t="n">
        <f aca="false">DATE('NOAA Sunset Calculator'!$B$6, 4, 1)</f>
        <v>46113</v>
      </c>
    </row>
    <row r="4" customFormat="false" ht="13.8" hidden="false" customHeight="false" outlineLevel="0" collapsed="false">
      <c r="A4" s="0" t="s">
        <v>43</v>
      </c>
      <c r="B4" s="13" t="n">
        <v>10</v>
      </c>
      <c r="C4" s="13" t="n">
        <v>40</v>
      </c>
      <c r="D4" s="14" t="n">
        <f aca="false">DATE('NOAA Sunset Calculator'!$B$6, 11, 1)</f>
        <v>46327</v>
      </c>
      <c r="E4" s="14" t="n">
        <f aca="false">DATE('NOAA Sunset Calculator'!$B$6, 4, 1)</f>
        <v>46113</v>
      </c>
    </row>
    <row r="5" customFormat="false" ht="13.8" hidden="false" customHeight="false" outlineLevel="0" collapsed="false">
      <c r="A5" s="0" t="s">
        <v>44</v>
      </c>
      <c r="B5" s="13" t="n">
        <v>20</v>
      </c>
      <c r="C5" s="13" t="n">
        <v>60</v>
      </c>
      <c r="D5" s="14" t="n">
        <f aca="false">DATE('NOAA Sunset Calculator'!$B$6, 10, 1)</f>
        <v>46296</v>
      </c>
      <c r="E5" s="14" t="n">
        <f aca="false">DATE('NOAA Sunset Calculator'!$B$6, 5, 1)</f>
        <v>46143</v>
      </c>
    </row>
    <row r="6" customFormat="false" ht="13.8" hidden="false" customHeight="false" outlineLevel="0" collapsed="false">
      <c r="A6" s="0" t="s">
        <v>45</v>
      </c>
      <c r="B6" s="13" t="n">
        <v>10</v>
      </c>
      <c r="C6" s="13" t="n">
        <v>40</v>
      </c>
      <c r="D6" s="14" t="n">
        <f aca="false">DATE('NOAA Sunset Calculator'!$B$6, 10, 1)</f>
        <v>46296</v>
      </c>
      <c r="E6" s="14" t="n">
        <f aca="false">DATE('NOAA Sunset Calculator'!$B$6, 5, 1)</f>
        <v>46143</v>
      </c>
    </row>
    <row r="7" customFormat="false" ht="13.8" hidden="false" customHeight="false" outlineLevel="0" collapsed="false">
      <c r="A7" s="0" t="s">
        <v>46</v>
      </c>
      <c r="B7" s="13" t="n">
        <v>20</v>
      </c>
      <c r="C7" s="13" t="n">
        <v>60</v>
      </c>
      <c r="D7" s="14" t="n">
        <f aca="false">DATE('NOAA Sunset Calculator'!$B$6, 10, 1)</f>
        <v>46296</v>
      </c>
      <c r="E7" s="14" t="n">
        <f aca="false">DATE('NOAA Sunset Calculator'!$B$6, 4, 1)</f>
        <v>46113</v>
      </c>
    </row>
    <row r="8" customFormat="false" ht="13.8" hidden="false" customHeight="false" outlineLevel="0" collapsed="false">
      <c r="A8" s="0" t="s">
        <v>47</v>
      </c>
      <c r="B8" s="13" t="n">
        <v>-10</v>
      </c>
      <c r="C8" s="13" t="n">
        <v>10</v>
      </c>
      <c r="D8" s="14" t="n">
        <f aca="false">DATE('NOAA Sunset Calculator'!$B$6, 10, 1)</f>
        <v>46296</v>
      </c>
      <c r="E8" s="14" t="n">
        <f aca="false">DATE('NOAA Sunset Calculator'!$B$6, 4, 1)</f>
        <v>46113</v>
      </c>
    </row>
    <row r="9" customFormat="false" ht="13.8" hidden="false" customHeight="false" outlineLevel="0" collapsed="false">
      <c r="A9" s="0" t="s">
        <v>48</v>
      </c>
      <c r="B9" s="13" t="n">
        <v>5</v>
      </c>
      <c r="C9" s="13" t="n">
        <v>30</v>
      </c>
      <c r="D9" s="14" t="n">
        <f aca="false">DATE('NOAA Sunset Calculator'!$B$6, 10, 1)</f>
        <v>46296</v>
      </c>
      <c r="E9" s="14" t="n">
        <f aca="false">DATE('NOAA Sunset Calculator'!$B$6, 4, 1)</f>
        <v>46113</v>
      </c>
    </row>
    <row r="10" customFormat="false" ht="13.8" hidden="false" customHeight="false" outlineLevel="0" collapsed="false">
      <c r="A10" s="0" t="s">
        <v>48</v>
      </c>
      <c r="B10" s="13" t="n">
        <v>10</v>
      </c>
      <c r="C10" s="13" t="n">
        <v>40</v>
      </c>
      <c r="D10" s="14" t="n">
        <f aca="false">DATE('NOAA Sunset Calculator'!$B$6, 10, 1)</f>
        <v>46296</v>
      </c>
      <c r="E10" s="14" t="n">
        <f aca="false">DATE('NOAA Sunset Calculator'!$B$6, 4, 1)</f>
        <v>46113</v>
      </c>
    </row>
    <row r="11" customFormat="false" ht="13.8" hidden="false" customHeight="false" outlineLevel="0" collapsed="false">
      <c r="A11" s="0" t="s">
        <v>49</v>
      </c>
      <c r="B11" s="13" t="n">
        <v>0</v>
      </c>
      <c r="C11" s="13" t="n">
        <v>30</v>
      </c>
      <c r="D11" s="14" t="n">
        <f aca="false">DATE('NOAA Sunset Calculator'!$B$6, 10, 1)</f>
        <v>46296</v>
      </c>
      <c r="E11" s="14" t="n">
        <f aca="false">DATE('NOAA Sunset Calculator'!$B$6, 4, 1)</f>
        <v>46113</v>
      </c>
    </row>
    <row r="12" customFormat="false" ht="13.8" hidden="false" customHeight="false" outlineLevel="0" collapsed="false">
      <c r="A12" s="0" t="s">
        <v>49</v>
      </c>
      <c r="B12" s="13" t="n">
        <v>10</v>
      </c>
      <c r="C12" s="13" t="n">
        <v>40</v>
      </c>
      <c r="D12" s="14" t="n">
        <f aca="false">DATE('NOAA Sunset Calculator'!$B$6, 10, 1)</f>
        <v>46296</v>
      </c>
      <c r="E12" s="14" t="n">
        <f aca="false">DATE('NOAA Sunset Calculator'!$B$6, 4, 1)</f>
        <v>46113</v>
      </c>
    </row>
    <row r="13" customFormat="false" ht="13.8" hidden="false" customHeight="false" outlineLevel="0" collapsed="false">
      <c r="A13" s="0" t="s">
        <v>50</v>
      </c>
      <c r="B13" s="13" t="n">
        <v>20</v>
      </c>
      <c r="C13" s="13" t="n">
        <v>60</v>
      </c>
      <c r="D13" s="14" t="n">
        <f aca="false">DATE('NOAA Sunset Calculator'!$B$6, 10, 1)</f>
        <v>46296</v>
      </c>
      <c r="E13" s="14" t="n">
        <f aca="false">DATE('NOAA Sunset Calculator'!$B$6, 4, 1)</f>
        <v>46113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6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E7" activeCellId="0" sqref="E7"/>
    </sheetView>
  </sheetViews>
  <sheetFormatPr defaultColWidth="11.53515625" defaultRowHeight="13.8" customHeight="false" zeroHeight="false" outlineLevelRow="0" outlineLevelCol="0"/>
  <cols>
    <col collapsed="false" customWidth="true" hidden="false" outlineLevel="0" max="1" min="1" style="0" width="17.17"/>
    <col collapsed="false" customWidth="false" hidden="false" outlineLevel="0" max="2" min="2" style="18" width="11.53"/>
    <col collapsed="false" customWidth="true" hidden="false" outlineLevel="0" max="3" min="3" style="13" width="15.7"/>
    <col collapsed="false" customWidth="true" hidden="false" outlineLevel="0" max="4" min="4" style="19" width="14.77"/>
    <col collapsed="false" customWidth="true" hidden="false" outlineLevel="0" max="5" min="5" style="20" width="14.77"/>
    <col collapsed="false" customWidth="true" hidden="false" outlineLevel="0" max="6" min="6" style="20" width="15.04"/>
    <col collapsed="false" customWidth="true" hidden="false" outlineLevel="0" max="7" min="7" style="20" width="19.31"/>
    <col collapsed="false" customWidth="true" hidden="false" outlineLevel="0" max="8" min="8" style="20" width="19.58"/>
  </cols>
  <sheetData>
    <row r="1" s="15" customFormat="true" ht="13.8" hidden="false" customHeight="false" outlineLevel="0" collapsed="false">
      <c r="A1" s="15" t="s">
        <v>51</v>
      </c>
      <c r="B1" s="21" t="str">
        <f aca="false">'NOAA Sunset Calculator'!D1</f>
        <v>Date</v>
      </c>
      <c r="C1" s="22" t="str">
        <f aca="false">'NOAA Sunset Calculator'!Z1</f>
        <v>Sunset Time (LST)</v>
      </c>
      <c r="D1" s="23" t="s">
        <v>52</v>
      </c>
      <c r="E1" s="24" t="s">
        <v>53</v>
      </c>
      <c r="F1" s="24" t="s">
        <v>54</v>
      </c>
      <c r="G1" s="24" t="s">
        <v>55</v>
      </c>
      <c r="H1" s="24" t="s">
        <v>56</v>
      </c>
      <c r="Q1" s="0"/>
    </row>
    <row r="2" customFormat="false" ht="13.8" hidden="false" customHeight="false" outlineLevel="0" collapsed="false">
      <c r="A2" s="25" t="s">
        <v>48</v>
      </c>
      <c r="B2" s="18" t="n">
        <f aca="false">'NOAA Sunset Calculator'!D2</f>
        <v>46023</v>
      </c>
      <c r="C2" s="26" t="n">
        <f aca="false">'NOAA Sunset Calculator'!Z2</f>
        <v>0.712344219836268</v>
      </c>
      <c r="D2" s="19" t="n">
        <f aca="false">(B2 &lt;= $A$5)  OR (B2 &gt;= $A$8)</f>
        <v>1</v>
      </c>
      <c r="E2" s="20" t="str">
        <f aca="false">IF(D2, "Hibernating", VLOOKUP($A$2, 'Species Emergence - Field Notes'!$A$2:$E$13, 2, 0))</f>
        <v>Hibernating</v>
      </c>
      <c r="F2" s="20" t="str">
        <f aca="false">IF(D2, "Hibernating", VLOOKUP($A$2, 'Species Emergence - Field Notes'!$A$2:$E$13, 3, 0))</f>
        <v>Hibernating</v>
      </c>
      <c r="G2" s="27" t="str">
        <f aca="false">IF(D2, "Hibernating", MOD($C2+E2/1440, 1))</f>
        <v>Hibernating</v>
      </c>
      <c r="H2" s="27" t="str">
        <f aca="false">IF(D2, "Hibernating", MOD($C2+F2/1440, 1))</f>
        <v>Hibernating</v>
      </c>
    </row>
    <row r="3" customFormat="false" ht="13.8" hidden="false" customHeight="false" outlineLevel="0" collapsed="false">
      <c r="B3" s="18" t="n">
        <f aca="false">'NOAA Sunset Calculator'!D3</f>
        <v>46024</v>
      </c>
      <c r="C3" s="26" t="n">
        <f aca="false">'NOAA Sunset Calculator'!Z3</f>
        <v>0.713089699913163</v>
      </c>
      <c r="D3" s="19" t="n">
        <f aca="false">(B3 &lt;= $A$5)  OR (B3 &gt;= $A$8)</f>
        <v>1</v>
      </c>
      <c r="E3" s="20" t="str">
        <f aca="false">IF(D3, "Hibernating", VLOOKUP($A$2, 'Species Emergence - Field Notes'!$A$2:$E$13, 2, 0))</f>
        <v>Hibernating</v>
      </c>
      <c r="F3" s="20" t="str">
        <f aca="false">IF(D3, "Hibernating", VLOOKUP($A$2, 'Species Emergence - Field Notes'!$A$2:$E$13, 3, 0))</f>
        <v>Hibernating</v>
      </c>
      <c r="G3" s="27" t="str">
        <f aca="false">IF(D3, "Hibernating", MOD($C3+E3/1440, 1))</f>
        <v>Hibernating</v>
      </c>
      <c r="H3" s="27" t="str">
        <f aca="false">IF(D3, "Hibernating", MOD($C3+F3/1440, 1))</f>
        <v>Hibernating</v>
      </c>
    </row>
    <row r="4" customFormat="false" ht="13.8" hidden="false" customHeight="false" outlineLevel="0" collapsed="false">
      <c r="A4" s="15" t="s">
        <v>57</v>
      </c>
      <c r="B4" s="18" t="n">
        <f aca="false">'NOAA Sunset Calculator'!D4</f>
        <v>46025</v>
      </c>
      <c r="C4" s="26" t="n">
        <f aca="false">'NOAA Sunset Calculator'!Z4</f>
        <v>0.713866122526427</v>
      </c>
      <c r="D4" s="19" t="n">
        <f aca="false">(B4 &lt;= $A$5)  OR (B4 &gt;= $A$8)</f>
        <v>1</v>
      </c>
      <c r="E4" s="20" t="str">
        <f aca="false">IF(D4, "Hibernating", VLOOKUP($A$2, 'Species Emergence - Field Notes'!$A$2:$E$13, 2, 0))</f>
        <v>Hibernating</v>
      </c>
      <c r="F4" s="20" t="str">
        <f aca="false">IF(D4, "Hibernating", VLOOKUP($A$2, 'Species Emergence - Field Notes'!$A$2:$E$13, 3, 0))</f>
        <v>Hibernating</v>
      </c>
      <c r="G4" s="27" t="str">
        <f aca="false">IF(D4, "Hibernating", MOD($C4+E4/1440, 1))</f>
        <v>Hibernating</v>
      </c>
      <c r="H4" s="27" t="str">
        <f aca="false">IF(D4, "Hibernating", MOD($C4+F4/1440, 1))</f>
        <v>Hibernating</v>
      </c>
    </row>
    <row r="5" customFormat="false" ht="13.8" hidden="false" customHeight="false" outlineLevel="0" collapsed="false">
      <c r="A5" s="18" t="n">
        <f aca="false">VLOOKUP($A$2, 'Species Emergence - Field Notes'!$A$2:$E$13, 5, 0)</f>
        <v>46113</v>
      </c>
      <c r="B5" s="18" t="n">
        <f aca="false">'NOAA Sunset Calculator'!D5</f>
        <v>46026</v>
      </c>
      <c r="C5" s="26" t="n">
        <f aca="false">'NOAA Sunset Calculator'!Z5</f>
        <v>0.714672607602355</v>
      </c>
      <c r="D5" s="19" t="n">
        <f aca="false">(B5 &lt;= $A$5)  OR (B5 &gt;= $A$8)</f>
        <v>1</v>
      </c>
      <c r="E5" s="20" t="str">
        <f aca="false">IF(D5, "Hibernating", VLOOKUP($A$2, 'Species Emergence - Field Notes'!$A$2:$E$13, 2, 0))</f>
        <v>Hibernating</v>
      </c>
      <c r="F5" s="20" t="str">
        <f aca="false">IF(D5, "Hibernating", VLOOKUP($A$2, 'Species Emergence - Field Notes'!$A$2:$E$13, 3, 0))</f>
        <v>Hibernating</v>
      </c>
      <c r="G5" s="27" t="str">
        <f aca="false">IF(D5, "Hibernating", MOD($C5+E5/1440, 1))</f>
        <v>Hibernating</v>
      </c>
      <c r="H5" s="27" t="str">
        <f aca="false">IF(D5, "Hibernating", MOD($C5+F5/1440, 1))</f>
        <v>Hibernating</v>
      </c>
    </row>
    <row r="6" customFormat="false" ht="13.8" hidden="false" customHeight="false" outlineLevel="0" collapsed="false">
      <c r="B6" s="18" t="n">
        <f aca="false">'NOAA Sunset Calculator'!D6</f>
        <v>46027</v>
      </c>
      <c r="C6" s="26" t="n">
        <f aca="false">'NOAA Sunset Calculator'!Z6</f>
        <v>0.715508249206448</v>
      </c>
      <c r="D6" s="19" t="n">
        <f aca="false">(B6 &lt;= $A$5)  OR (B6 &gt;= $A$8)</f>
        <v>1</v>
      </c>
      <c r="E6" s="20" t="str">
        <f aca="false">IF(D6, "Hibernating", VLOOKUP($A$2, 'Species Emergence - Field Notes'!$A$2:$E$13, 2, 0))</f>
        <v>Hibernating</v>
      </c>
      <c r="F6" s="20" t="str">
        <f aca="false">IF(D6, "Hibernating", VLOOKUP($A$2, 'Species Emergence - Field Notes'!$A$2:$E$13, 3, 0))</f>
        <v>Hibernating</v>
      </c>
      <c r="G6" s="27" t="str">
        <f aca="false">IF(D6, "Hibernating", MOD($C6+E6/1440, 1))</f>
        <v>Hibernating</v>
      </c>
      <c r="H6" s="27" t="str">
        <f aca="false">IF(D6, "Hibernating", MOD($C6+F6/1440, 1))</f>
        <v>Hibernating</v>
      </c>
    </row>
    <row r="7" customFormat="false" ht="13.8" hidden="false" customHeight="false" outlineLevel="0" collapsed="false">
      <c r="A7" s="15" t="s">
        <v>58</v>
      </c>
      <c r="B7" s="18" t="n">
        <f aca="false">'NOAA Sunset Calculator'!D7</f>
        <v>46028</v>
      </c>
      <c r="C7" s="26" t="n">
        <f aca="false">'NOAA Sunset Calculator'!Z7</f>
        <v>0.716372118467596</v>
      </c>
      <c r="D7" s="19" t="n">
        <f aca="false">(B7 &lt;= $A$5)  OR (B7 &gt;= $A$8)</f>
        <v>1</v>
      </c>
      <c r="E7" s="20" t="str">
        <f aca="false">IF(D7, "Hibernating", VLOOKUP($A$2, 'Species Emergence - Field Notes'!$A$2:$E$13, 2, 0))</f>
        <v>Hibernating</v>
      </c>
      <c r="F7" s="20" t="str">
        <f aca="false">IF(D7, "Hibernating", VLOOKUP($A$2, 'Species Emergence - Field Notes'!$A$2:$E$13, 3, 0))</f>
        <v>Hibernating</v>
      </c>
      <c r="G7" s="27" t="str">
        <f aca="false">IF(D7, "Hibernating", MOD($C7+E7/1440, 1))</f>
        <v>Hibernating</v>
      </c>
      <c r="H7" s="27" t="str">
        <f aca="false">IF(D7, "Hibernating", MOD($C7+F7/1440, 1))</f>
        <v>Hibernating</v>
      </c>
    </row>
    <row r="8" customFormat="false" ht="13.8" hidden="false" customHeight="false" outlineLevel="0" collapsed="false">
      <c r="A8" s="18" t="n">
        <f aca="false">VLOOKUP($A$2, 'Species Emergence - Field Notes'!$A$2:$E$13, 4, 0)</f>
        <v>46296</v>
      </c>
      <c r="B8" s="18" t="n">
        <f aca="false">'NOAA Sunset Calculator'!D8</f>
        <v>46029</v>
      </c>
      <c r="C8" s="26" t="n">
        <f aca="false">'NOAA Sunset Calculator'!Z8</f>
        <v>0.717263266548791</v>
      </c>
      <c r="D8" s="19" t="n">
        <f aca="false">(B8 &lt;= $A$5)  OR (B8 &gt;= $A$8)</f>
        <v>1</v>
      </c>
      <c r="E8" s="20" t="str">
        <f aca="false">IF(D8, "Hibernating", VLOOKUP($A$2, 'Species Emergence - Field Notes'!$A$2:$E$13, 2, 0))</f>
        <v>Hibernating</v>
      </c>
      <c r="F8" s="20" t="str">
        <f aca="false">IF(D8, "Hibernating", VLOOKUP($A$2, 'Species Emergence - Field Notes'!$A$2:$E$13, 3, 0))</f>
        <v>Hibernating</v>
      </c>
      <c r="G8" s="27" t="str">
        <f aca="false">IF(D8, "Hibernating", MOD($C8+E8/1440, 1))</f>
        <v>Hibernating</v>
      </c>
      <c r="H8" s="27" t="str">
        <f aca="false">IF(D8, "Hibernating", MOD($C8+F8/1440, 1))</f>
        <v>Hibernating</v>
      </c>
    </row>
    <row r="9" customFormat="false" ht="13.8" hidden="false" customHeight="false" outlineLevel="0" collapsed="false">
      <c r="B9" s="18" t="n">
        <f aca="false">'NOAA Sunset Calculator'!D9</f>
        <v>46030</v>
      </c>
      <c r="C9" s="26" t="n">
        <f aca="false">'NOAA Sunset Calculator'!Z9</f>
        <v>0.718180727643611</v>
      </c>
      <c r="D9" s="19" t="n">
        <f aca="false">(B9 &lt;= $A$5)  OR (B9 &gt;= $A$8)</f>
        <v>1</v>
      </c>
      <c r="E9" s="20" t="str">
        <f aca="false">IF(D9, "Hibernating", VLOOKUP($A$2, 'Species Emergence - Field Notes'!$A$2:$E$13, 2, 0))</f>
        <v>Hibernating</v>
      </c>
      <c r="F9" s="20" t="str">
        <f aca="false">IF(D9, "Hibernating", VLOOKUP($A$2, 'Species Emergence - Field Notes'!$A$2:$E$13, 3, 0))</f>
        <v>Hibernating</v>
      </c>
      <c r="G9" s="27" t="str">
        <f aca="false">IF(D9, "Hibernating", MOD($C9+E9/1440, 1))</f>
        <v>Hibernating</v>
      </c>
      <c r="H9" s="27" t="str">
        <f aca="false">IF(D9, "Hibernating", MOD($C9+F9/1440, 1))</f>
        <v>Hibernating</v>
      </c>
    </row>
    <row r="10" customFormat="false" ht="13.8" hidden="false" customHeight="false" outlineLevel="0" collapsed="false">
      <c r="B10" s="18" t="n">
        <f aca="false">'NOAA Sunset Calculator'!D10</f>
        <v>46031</v>
      </c>
      <c r="C10" s="26" t="n">
        <f aca="false">'NOAA Sunset Calculator'!Z10</f>
        <v>0.719123521978276</v>
      </c>
      <c r="D10" s="19" t="n">
        <f aca="false">(B10 &lt;= $A$5)  OR (B10 &gt;= $A$8)</f>
        <v>1</v>
      </c>
      <c r="E10" s="20" t="str">
        <f aca="false">IF(D10, "Hibernating", VLOOKUP($A$2, 'Species Emergence - Field Notes'!$A$2:$E$13, 2, 0))</f>
        <v>Hibernating</v>
      </c>
      <c r="F10" s="20" t="str">
        <f aca="false">IF(D10, "Hibernating", VLOOKUP($A$2, 'Species Emergence - Field Notes'!$A$2:$E$13, 3, 0))</f>
        <v>Hibernating</v>
      </c>
      <c r="G10" s="27" t="str">
        <f aca="false">IF(D10, "Hibernating", MOD($C10+E10/1440, 1))</f>
        <v>Hibernating</v>
      </c>
      <c r="H10" s="27" t="str">
        <f aca="false">IF(D10, "Hibernating", MOD($C10+F10/1440, 1))</f>
        <v>Hibernating</v>
      </c>
    </row>
    <row r="11" customFormat="false" ht="13.8" hidden="false" customHeight="false" outlineLevel="0" collapsed="false">
      <c r="B11" s="18" t="n">
        <f aca="false">'NOAA Sunset Calculator'!D11</f>
        <v>46032</v>
      </c>
      <c r="C11" s="26" t="n">
        <f aca="false">'NOAA Sunset Calculator'!Z11</f>
        <v>0.720090658799895</v>
      </c>
      <c r="D11" s="19" t="n">
        <f aca="false">(B11 &lt;= $A$5)  OR (B11 &gt;= $A$8)</f>
        <v>1</v>
      </c>
      <c r="E11" s="20" t="str">
        <f aca="false">IF(D11, "Hibernating", VLOOKUP($A$2, 'Species Emergence - Field Notes'!$A$2:$E$13, 2, 0))</f>
        <v>Hibernating</v>
      </c>
      <c r="F11" s="20" t="str">
        <f aca="false">IF(D11, "Hibernating", VLOOKUP($A$2, 'Species Emergence - Field Notes'!$A$2:$E$13, 3, 0))</f>
        <v>Hibernating</v>
      </c>
      <c r="G11" s="27" t="str">
        <f aca="false">IF(D11, "Hibernating", MOD($C11+E11/1440, 1))</f>
        <v>Hibernating</v>
      </c>
      <c r="H11" s="27" t="str">
        <f aca="false">IF(D11, "Hibernating", MOD($C11+F11/1440, 1))</f>
        <v>Hibernating</v>
      </c>
    </row>
    <row r="12" customFormat="false" ht="13.8" hidden="false" customHeight="false" outlineLevel="0" collapsed="false">
      <c r="B12" s="18" t="n">
        <f aca="false">'NOAA Sunset Calculator'!D12</f>
        <v>46033</v>
      </c>
      <c r="C12" s="26" t="n">
        <f aca="false">'NOAA Sunset Calculator'!Z12</f>
        <v>0.721081139332465</v>
      </c>
      <c r="D12" s="19" t="n">
        <f aca="false">(B12 &lt;= $A$5)  OR (B12 &gt;= $A$8)</f>
        <v>1</v>
      </c>
      <c r="E12" s="20" t="str">
        <f aca="false">IF(D12, "Hibernating", VLOOKUP($A$2, 'Species Emergence - Field Notes'!$A$2:$E$13, 2, 0))</f>
        <v>Hibernating</v>
      </c>
      <c r="F12" s="20" t="str">
        <f aca="false">IF(D12, "Hibernating", VLOOKUP($A$2, 'Species Emergence - Field Notes'!$A$2:$E$13, 3, 0))</f>
        <v>Hibernating</v>
      </c>
      <c r="G12" s="27" t="str">
        <f aca="false">IF(D12, "Hibernating", MOD($C12+E12/1440, 1))</f>
        <v>Hibernating</v>
      </c>
      <c r="H12" s="27" t="str">
        <f aca="false">IF(D12, "Hibernating", MOD($C12+F12/1440, 1))</f>
        <v>Hibernating</v>
      </c>
    </row>
    <row r="13" customFormat="false" ht="13.8" hidden="false" customHeight="false" outlineLevel="0" collapsed="false">
      <c r="B13" s="18" t="n">
        <f aca="false">'NOAA Sunset Calculator'!D13</f>
        <v>46034</v>
      </c>
      <c r="C13" s="26" t="n">
        <f aca="false">'NOAA Sunset Calculator'!Z13</f>
        <v>0.72209395968338</v>
      </c>
      <c r="D13" s="19" t="n">
        <f aca="false">(B13 &lt;= $A$5)  OR (B13 &gt;= $A$8)</f>
        <v>1</v>
      </c>
      <c r="E13" s="20" t="str">
        <f aca="false">IF(D13, "Hibernating", VLOOKUP($A$2, 'Species Emergence - Field Notes'!$A$2:$E$13, 2, 0))</f>
        <v>Hibernating</v>
      </c>
      <c r="F13" s="20" t="str">
        <f aca="false">IF(D13, "Hibernating", VLOOKUP($A$2, 'Species Emergence - Field Notes'!$A$2:$E$13, 3, 0))</f>
        <v>Hibernating</v>
      </c>
      <c r="G13" s="27" t="str">
        <f aca="false">IF(D13, "Hibernating", MOD($C13+E13/1440, 1))</f>
        <v>Hibernating</v>
      </c>
      <c r="H13" s="27" t="str">
        <f aca="false">IF(D13, "Hibernating", MOD($C13+F13/1440, 1))</f>
        <v>Hibernating</v>
      </c>
    </row>
    <row r="14" customFormat="false" ht="13.8" hidden="false" customHeight="false" outlineLevel="0" collapsed="false">
      <c r="B14" s="18" t="n">
        <f aca="false">'NOAA Sunset Calculator'!D14</f>
        <v>46035</v>
      </c>
      <c r="C14" s="26" t="n">
        <f aca="false">'NOAA Sunset Calculator'!Z14</f>
        <v>0.723128113684444</v>
      </c>
      <c r="D14" s="19" t="n">
        <f aca="false">(B14 &lt;= $A$5)  OR (B14 &gt;= $A$8)</f>
        <v>1</v>
      </c>
      <c r="E14" s="20" t="str">
        <f aca="false">IF(D14, "Hibernating", VLOOKUP($A$2, 'Species Emergence - Field Notes'!$A$2:$E$13, 2, 0))</f>
        <v>Hibernating</v>
      </c>
      <c r="F14" s="20" t="str">
        <f aca="false">IF(D14, "Hibernating", VLOOKUP($A$2, 'Species Emergence - Field Notes'!$A$2:$E$13, 3, 0))</f>
        <v>Hibernating</v>
      </c>
      <c r="G14" s="27" t="str">
        <f aca="false">IF(D14, "Hibernating", MOD($C14+E14/1440, 1))</f>
        <v>Hibernating</v>
      </c>
      <c r="H14" s="27" t="str">
        <f aca="false">IF(D14, "Hibernating", MOD($C14+F14/1440, 1))</f>
        <v>Hibernating</v>
      </c>
    </row>
    <row r="15" customFormat="false" ht="13.8" hidden="false" customHeight="false" outlineLevel="0" collapsed="false">
      <c r="B15" s="18" t="n">
        <f aca="false">'NOAA Sunset Calculator'!D15</f>
        <v>46036</v>
      </c>
      <c r="C15" s="26" t="n">
        <f aca="false">'NOAA Sunset Calculator'!Z15</f>
        <v>0.724182595652795</v>
      </c>
      <c r="D15" s="19" t="n">
        <f aca="false">(B15 &lt;= $A$5)  OR (B15 &gt;= $A$8)</f>
        <v>1</v>
      </c>
      <c r="E15" s="20" t="str">
        <f aca="false">IF(D15, "Hibernating", VLOOKUP($A$2, 'Species Emergence - Field Notes'!$A$2:$E$13, 2, 0))</f>
        <v>Hibernating</v>
      </c>
      <c r="F15" s="20" t="str">
        <f aca="false">IF(D15, "Hibernating", VLOOKUP($A$2, 'Species Emergence - Field Notes'!$A$2:$E$13, 3, 0))</f>
        <v>Hibernating</v>
      </c>
      <c r="G15" s="27" t="str">
        <f aca="false">IF(D15, "Hibernating", MOD($C15+E15/1440, 1))</f>
        <v>Hibernating</v>
      </c>
      <c r="H15" s="27" t="str">
        <f aca="false">IF(D15, "Hibernating", MOD($C15+F15/1440, 1))</f>
        <v>Hibernating</v>
      </c>
    </row>
    <row r="16" customFormat="false" ht="13.8" hidden="false" customHeight="false" outlineLevel="0" collapsed="false">
      <c r="B16" s="18" t="n">
        <f aca="false">'NOAA Sunset Calculator'!D16</f>
        <v>46037</v>
      </c>
      <c r="C16" s="26" t="n">
        <f aca="false">'NOAA Sunset Calculator'!Z16</f>
        <v>0.725256403058613</v>
      </c>
      <c r="D16" s="19" t="n">
        <f aca="false">(B16 &lt;= $A$5)  OR (B16 &gt;= $A$8)</f>
        <v>1</v>
      </c>
      <c r="E16" s="20" t="str">
        <f aca="false">IF(D16, "Hibernating", VLOOKUP($A$2, 'Species Emergence - Field Notes'!$A$2:$E$13, 2, 0))</f>
        <v>Hibernating</v>
      </c>
      <c r="F16" s="20" t="str">
        <f aca="false">IF(D16, "Hibernating", VLOOKUP($A$2, 'Species Emergence - Field Notes'!$A$2:$E$13, 3, 0))</f>
        <v>Hibernating</v>
      </c>
      <c r="G16" s="27" t="str">
        <f aca="false">IF(D16, "Hibernating", MOD($C16+E16/1440, 1))</f>
        <v>Hibernating</v>
      </c>
      <c r="H16" s="27" t="str">
        <f aca="false">IF(D16, "Hibernating", MOD($C16+F16/1440, 1))</f>
        <v>Hibernating</v>
      </c>
    </row>
    <row r="17" customFormat="false" ht="13.8" hidden="false" customHeight="false" outlineLevel="0" collapsed="false">
      <c r="B17" s="18" t="n">
        <f aca="false">'NOAA Sunset Calculator'!D17</f>
        <v>46038</v>
      </c>
      <c r="C17" s="26" t="n">
        <f aca="false">'NOAA Sunset Calculator'!Z17</f>
        <v>0.726348539087947</v>
      </c>
      <c r="D17" s="19" t="n">
        <f aca="false">(B17 &lt;= $A$5)  OR (B17 &gt;= $A$8)</f>
        <v>1</v>
      </c>
      <c r="E17" s="20" t="str">
        <f aca="false">IF(D17, "Hibernating", VLOOKUP($A$2, 'Species Emergence - Field Notes'!$A$2:$E$13, 2, 0))</f>
        <v>Hibernating</v>
      </c>
      <c r="F17" s="20" t="str">
        <f aca="false">IF(D17, "Hibernating", VLOOKUP($A$2, 'Species Emergence - Field Notes'!$A$2:$E$13, 3, 0))</f>
        <v>Hibernating</v>
      </c>
      <c r="G17" s="27" t="str">
        <f aca="false">IF(D17, "Hibernating", MOD($C17+E17/1440, 1))</f>
        <v>Hibernating</v>
      </c>
      <c r="H17" s="27" t="str">
        <f aca="false">IF(D17, "Hibernating", MOD($C17+F17/1440, 1))</f>
        <v>Hibernating</v>
      </c>
    </row>
    <row r="18" customFormat="false" ht="13.8" hidden="false" customHeight="false" outlineLevel="0" collapsed="false">
      <c r="B18" s="18" t="n">
        <f aca="false">'NOAA Sunset Calculator'!D18</f>
        <v>46039</v>
      </c>
      <c r="C18" s="26" t="n">
        <f aca="false">'NOAA Sunset Calculator'!Z18</f>
        <v>0.727458015090594</v>
      </c>
      <c r="D18" s="19" t="n">
        <f aca="false">(B18 &lt;= $A$5)  OR (B18 &gt;= $A$8)</f>
        <v>1</v>
      </c>
      <c r="E18" s="20" t="str">
        <f aca="false">IF(D18, "Hibernating", VLOOKUP($A$2, 'Species Emergence - Field Notes'!$A$2:$E$13, 2, 0))</f>
        <v>Hibernating</v>
      </c>
      <c r="F18" s="20" t="str">
        <f aca="false">IF(D18, "Hibernating", VLOOKUP($A$2, 'Species Emergence - Field Notes'!$A$2:$E$13, 3, 0))</f>
        <v>Hibernating</v>
      </c>
      <c r="G18" s="27" t="str">
        <f aca="false">IF(D18, "Hibernating", MOD($C18+E18/1440, 1))</f>
        <v>Hibernating</v>
      </c>
      <c r="H18" s="27" t="str">
        <f aca="false">IF(D18, "Hibernating", MOD($C18+F18/1440, 1))</f>
        <v>Hibernating</v>
      </c>
    </row>
    <row r="19" customFormat="false" ht="13.8" hidden="false" customHeight="false" outlineLevel="0" collapsed="false">
      <c r="B19" s="18" t="n">
        <f aca="false">'NOAA Sunset Calculator'!D19</f>
        <v>46040</v>
      </c>
      <c r="C19" s="26" t="n">
        <f aca="false">'NOAA Sunset Calculator'!Z19</f>
        <v>0.728583852904414</v>
      </c>
      <c r="D19" s="19" t="n">
        <f aca="false">(B19 &lt;= $A$5)  OR (B19 &gt;= $A$8)</f>
        <v>1</v>
      </c>
      <c r="E19" s="20" t="str">
        <f aca="false">IF(D19, "Hibernating", VLOOKUP($A$2, 'Species Emergence - Field Notes'!$A$2:$E$13, 2, 0))</f>
        <v>Hibernating</v>
      </c>
      <c r="F19" s="20" t="str">
        <f aca="false">IF(D19, "Hibernating", VLOOKUP($A$2, 'Species Emergence - Field Notes'!$A$2:$E$13, 3, 0))</f>
        <v>Hibernating</v>
      </c>
      <c r="G19" s="27" t="str">
        <f aca="false">IF(D19, "Hibernating", MOD($C19+E19/1440, 1))</f>
        <v>Hibernating</v>
      </c>
      <c r="H19" s="27" t="str">
        <f aca="false">IF(D19, "Hibernating", MOD($C19+F19/1440, 1))</f>
        <v>Hibernating</v>
      </c>
    </row>
    <row r="20" customFormat="false" ht="13.8" hidden="false" customHeight="false" outlineLevel="0" collapsed="false">
      <c r="B20" s="18" t="n">
        <f aca="false">'NOAA Sunset Calculator'!D20</f>
        <v>46041</v>
      </c>
      <c r="C20" s="26" t="n">
        <f aca="false">'NOAA Sunset Calculator'!Z20</f>
        <v>0.729725087049032</v>
      </c>
      <c r="D20" s="19" t="n">
        <f aca="false">(B20 &lt;= $A$5)  OR (B20 &gt;= $A$8)</f>
        <v>1</v>
      </c>
      <c r="E20" s="20" t="str">
        <f aca="false">IF(D20, "Hibernating", VLOOKUP($A$2, 'Species Emergence - Field Notes'!$A$2:$E$13, 2, 0))</f>
        <v>Hibernating</v>
      </c>
      <c r="F20" s="20" t="str">
        <f aca="false">IF(D20, "Hibernating", VLOOKUP($A$2, 'Species Emergence - Field Notes'!$A$2:$E$13, 3, 0))</f>
        <v>Hibernating</v>
      </c>
      <c r="G20" s="27" t="str">
        <f aca="false">IF(D20, "Hibernating", MOD($C20+E20/1440, 1))</f>
        <v>Hibernating</v>
      </c>
      <c r="H20" s="27" t="str">
        <f aca="false">IF(D20, "Hibernating", MOD($C20+F20/1440, 1))</f>
        <v>Hibernating</v>
      </c>
    </row>
    <row r="21" customFormat="false" ht="13.8" hidden="false" customHeight="false" outlineLevel="0" collapsed="false">
      <c r="B21" s="18" t="n">
        <f aca="false">'NOAA Sunset Calculator'!D21</f>
        <v>46042</v>
      </c>
      <c r="C21" s="26" t="n">
        <f aca="false">'NOAA Sunset Calculator'!Z21</f>
        <v>0.730880766783294</v>
      </c>
      <c r="D21" s="19" t="n">
        <f aca="false">(B21 &lt;= $A$5)  OR (B21 &gt;= $A$8)</f>
        <v>1</v>
      </c>
      <c r="E21" s="20" t="str">
        <f aca="false">IF(D21, "Hibernating", VLOOKUP($A$2, 'Species Emergence - Field Notes'!$A$2:$E$13, 2, 0))</f>
        <v>Hibernating</v>
      </c>
      <c r="F21" s="20" t="str">
        <f aca="false">IF(D21, "Hibernating", VLOOKUP($A$2, 'Species Emergence - Field Notes'!$A$2:$E$13, 3, 0))</f>
        <v>Hibernating</v>
      </c>
      <c r="G21" s="27" t="str">
        <f aca="false">IF(D21, "Hibernating", MOD($C21+E21/1440, 1))</f>
        <v>Hibernating</v>
      </c>
      <c r="H21" s="27" t="str">
        <f aca="false">IF(D21, "Hibernating", MOD($C21+F21/1440, 1))</f>
        <v>Hibernating</v>
      </c>
    </row>
    <row r="22" customFormat="false" ht="13.8" hidden="false" customHeight="false" outlineLevel="0" collapsed="false">
      <c r="B22" s="18" t="n">
        <f aca="false">'NOAA Sunset Calculator'!D22</f>
        <v>46043</v>
      </c>
      <c r="C22" s="26" t="n">
        <f aca="false">'NOAA Sunset Calculator'!Z22</f>
        <v>0.732049958022251</v>
      </c>
      <c r="D22" s="19" t="n">
        <f aca="false">(B22 &lt;= $A$5)  OR (B22 &gt;= $A$8)</f>
        <v>1</v>
      </c>
      <c r="E22" s="20" t="str">
        <f aca="false">IF(D22, "Hibernating", VLOOKUP($A$2, 'Species Emergence - Field Notes'!$A$2:$E$13, 2, 0))</f>
        <v>Hibernating</v>
      </c>
      <c r="F22" s="20" t="str">
        <f aca="false">IF(D22, "Hibernating", VLOOKUP($A$2, 'Species Emergence - Field Notes'!$A$2:$E$13, 3, 0))</f>
        <v>Hibernating</v>
      </c>
      <c r="G22" s="27" t="str">
        <f aca="false">IF(D22, "Hibernating", MOD($C22+E22/1440, 1))</f>
        <v>Hibernating</v>
      </c>
      <c r="H22" s="27" t="str">
        <f aca="false">IF(D22, "Hibernating", MOD($C22+F22/1440, 1))</f>
        <v>Hibernating</v>
      </c>
    </row>
    <row r="23" customFormat="false" ht="13.8" hidden="false" customHeight="false" outlineLevel="0" collapsed="false">
      <c r="B23" s="18" t="n">
        <f aca="false">'NOAA Sunset Calculator'!D23</f>
        <v>46044</v>
      </c>
      <c r="C23" s="26" t="n">
        <f aca="false">'NOAA Sunset Calculator'!Z23</f>
        <v>0.7332317451108</v>
      </c>
      <c r="D23" s="19" t="n">
        <f aca="false">(B23 &lt;= $A$5)  OR (B23 &gt;= $A$8)</f>
        <v>1</v>
      </c>
      <c r="E23" s="20" t="str">
        <f aca="false">IF(D23, "Hibernating", VLOOKUP($A$2, 'Species Emergence - Field Notes'!$A$2:$E$13, 2, 0))</f>
        <v>Hibernating</v>
      </c>
      <c r="F23" s="20" t="str">
        <f aca="false">IF(D23, "Hibernating", VLOOKUP($A$2, 'Species Emergence - Field Notes'!$A$2:$E$13, 3, 0))</f>
        <v>Hibernating</v>
      </c>
      <c r="G23" s="27" t="str">
        <f aca="false">IF(D23, "Hibernating", MOD($C23+E23/1440, 1))</f>
        <v>Hibernating</v>
      </c>
      <c r="H23" s="27" t="str">
        <f aca="false">IF(D23, "Hibernating", MOD($C23+F23/1440, 1))</f>
        <v>Hibernating</v>
      </c>
    </row>
    <row r="24" customFormat="false" ht="13.8" hidden="false" customHeight="false" outlineLevel="0" collapsed="false">
      <c r="B24" s="18" t="n">
        <f aca="false">'NOAA Sunset Calculator'!D24</f>
        <v>46045</v>
      </c>
      <c r="C24" s="26" t="n">
        <f aca="false">'NOAA Sunset Calculator'!Z24</f>
        <v>0.734425232452321</v>
      </c>
      <c r="D24" s="19" t="n">
        <f aca="false">(B24 &lt;= $A$5)  OR (B24 &gt;= $A$8)</f>
        <v>1</v>
      </c>
      <c r="E24" s="20" t="str">
        <f aca="false">IF(D24, "Hibernating", VLOOKUP($A$2, 'Species Emergence - Field Notes'!$A$2:$E$13, 2, 0))</f>
        <v>Hibernating</v>
      </c>
      <c r="F24" s="20" t="str">
        <f aca="false">IF(D24, "Hibernating", VLOOKUP($A$2, 'Species Emergence - Field Notes'!$A$2:$E$13, 3, 0))</f>
        <v>Hibernating</v>
      </c>
      <c r="G24" s="27" t="str">
        <f aca="false">IF(D24, "Hibernating", MOD($C24+E24/1440, 1))</f>
        <v>Hibernating</v>
      </c>
      <c r="H24" s="27" t="str">
        <f aca="false">IF(D24, "Hibernating", MOD($C24+F24/1440, 1))</f>
        <v>Hibernating</v>
      </c>
    </row>
    <row r="25" customFormat="false" ht="13.8" hidden="false" customHeight="false" outlineLevel="0" collapsed="false">
      <c r="B25" s="18" t="n">
        <f aca="false">'NOAA Sunset Calculator'!D25</f>
        <v>46046</v>
      </c>
      <c r="C25" s="26" t="n">
        <f aca="false">'NOAA Sunset Calculator'!Z25</f>
        <v>0.735629545991816</v>
      </c>
      <c r="D25" s="19" t="n">
        <f aca="false">(B25 &lt;= $A$5)  OR (B25 &gt;= $A$8)</f>
        <v>1</v>
      </c>
      <c r="E25" s="20" t="str">
        <f aca="false">IF(D25, "Hibernating", VLOOKUP($A$2, 'Species Emergence - Field Notes'!$A$2:$E$13, 2, 0))</f>
        <v>Hibernating</v>
      </c>
      <c r="F25" s="20" t="str">
        <f aca="false">IF(D25, "Hibernating", VLOOKUP($A$2, 'Species Emergence - Field Notes'!$A$2:$E$13, 3, 0))</f>
        <v>Hibernating</v>
      </c>
      <c r="G25" s="27" t="str">
        <f aca="false">IF(D25, "Hibernating", MOD($C25+E25/1440, 1))</f>
        <v>Hibernating</v>
      </c>
      <c r="H25" s="27" t="str">
        <f aca="false">IF(D25, "Hibernating", MOD($C25+F25/1440, 1))</f>
        <v>Hibernating</v>
      </c>
    </row>
    <row r="26" customFormat="false" ht="13.8" hidden="false" customHeight="false" outlineLevel="0" collapsed="false">
      <c r="B26" s="18" t="n">
        <f aca="false">'NOAA Sunset Calculator'!D26</f>
        <v>46047</v>
      </c>
      <c r="C26" s="26" t="n">
        <f aca="false">'NOAA Sunset Calculator'!Z26</f>
        <v>0.736843834554134</v>
      </c>
      <c r="D26" s="19" t="n">
        <f aca="false">(B26 &lt;= $A$5)  OR (B26 &gt;= $A$8)</f>
        <v>1</v>
      </c>
      <c r="E26" s="20" t="str">
        <f aca="false">IF(D26, "Hibernating", VLOOKUP($A$2, 'Species Emergence - Field Notes'!$A$2:$E$13, 2, 0))</f>
        <v>Hibernating</v>
      </c>
      <c r="F26" s="20" t="str">
        <f aca="false">IF(D26, "Hibernating", VLOOKUP($A$2, 'Species Emergence - Field Notes'!$A$2:$E$13, 3, 0))</f>
        <v>Hibernating</v>
      </c>
      <c r="G26" s="27" t="str">
        <f aca="false">IF(D26, "Hibernating", MOD($C26+E26/1440, 1))</f>
        <v>Hibernating</v>
      </c>
      <c r="H26" s="27" t="str">
        <f aca="false">IF(D26, "Hibernating", MOD($C26+F26/1440, 1))</f>
        <v>Hibernating</v>
      </c>
    </row>
    <row r="27" customFormat="false" ht="13.8" hidden="false" customHeight="false" outlineLevel="0" collapsed="false">
      <c r="B27" s="18" t="n">
        <f aca="false">'NOAA Sunset Calculator'!D27</f>
        <v>46048</v>
      </c>
      <c r="C27" s="26" t="n">
        <f aca="false">'NOAA Sunset Calculator'!Z27</f>
        <v>0.738067271038798</v>
      </c>
      <c r="D27" s="19" t="n">
        <f aca="false">(B27 &lt;= $A$5)  OR (B27 &gt;= $A$8)</f>
        <v>1</v>
      </c>
      <c r="E27" s="20" t="str">
        <f aca="false">IF(D27, "Hibernating", VLOOKUP($A$2, 'Species Emergence - Field Notes'!$A$2:$E$13, 2, 0))</f>
        <v>Hibernating</v>
      </c>
      <c r="F27" s="20" t="str">
        <f aca="false">IF(D27, "Hibernating", VLOOKUP($A$2, 'Species Emergence - Field Notes'!$A$2:$E$13, 3, 0))</f>
        <v>Hibernating</v>
      </c>
      <c r="G27" s="27" t="str">
        <f aca="false">IF(D27, "Hibernating", MOD($C27+E27/1440, 1))</f>
        <v>Hibernating</v>
      </c>
      <c r="H27" s="27" t="str">
        <f aca="false">IF(D27, "Hibernating", MOD($C27+F27/1440, 1))</f>
        <v>Hibernating</v>
      </c>
    </row>
    <row r="28" customFormat="false" ht="13.8" hidden="false" customHeight="false" outlineLevel="0" collapsed="false">
      <c r="B28" s="18" t="n">
        <f aca="false">'NOAA Sunset Calculator'!D28</f>
        <v>46049</v>
      </c>
      <c r="C28" s="26" t="n">
        <f aca="false">'NOAA Sunset Calculator'!Z28</f>
        <v>0.739299053473845</v>
      </c>
      <c r="D28" s="19" t="n">
        <f aca="false">(B28 &lt;= $A$5)  OR (B28 &gt;= $A$8)</f>
        <v>1</v>
      </c>
      <c r="E28" s="20" t="str">
        <f aca="false">IF(D28, "Hibernating", VLOOKUP($A$2, 'Species Emergence - Field Notes'!$A$2:$E$13, 2, 0))</f>
        <v>Hibernating</v>
      </c>
      <c r="F28" s="20" t="str">
        <f aca="false">IF(D28, "Hibernating", VLOOKUP($A$2, 'Species Emergence - Field Notes'!$A$2:$E$13, 3, 0))</f>
        <v>Hibernating</v>
      </c>
      <c r="G28" s="27" t="str">
        <f aca="false">IF(D28, "Hibernating", MOD($C28+E28/1440, 1))</f>
        <v>Hibernating</v>
      </c>
      <c r="H28" s="27" t="str">
        <f aca="false">IF(D28, "Hibernating", MOD($C28+F28/1440, 1))</f>
        <v>Hibernating</v>
      </c>
    </row>
    <row r="29" customFormat="false" ht="13.8" hidden="false" customHeight="false" outlineLevel="0" collapsed="false">
      <c r="B29" s="18" t="n">
        <f aca="false">'NOAA Sunset Calculator'!D29</f>
        <v>46050</v>
      </c>
      <c r="C29" s="26" t="n">
        <f aca="false">'NOAA Sunset Calculator'!Z29</f>
        <v>0.740538405931807</v>
      </c>
      <c r="D29" s="19" t="n">
        <f aca="false">(B29 &lt;= $A$5)  OR (B29 &gt;= $A$8)</f>
        <v>1</v>
      </c>
      <c r="E29" s="20" t="str">
        <f aca="false">IF(D29, "Hibernating", VLOOKUP($A$2, 'Species Emergence - Field Notes'!$A$2:$E$13, 2, 0))</f>
        <v>Hibernating</v>
      </c>
      <c r="F29" s="20" t="str">
        <f aca="false">IF(D29, "Hibernating", VLOOKUP($A$2, 'Species Emergence - Field Notes'!$A$2:$E$13, 3, 0))</f>
        <v>Hibernating</v>
      </c>
      <c r="G29" s="27" t="str">
        <f aca="false">IF(D29, "Hibernating", MOD($C29+E29/1440, 1))</f>
        <v>Hibernating</v>
      </c>
      <c r="H29" s="27" t="str">
        <f aca="false">IF(D29, "Hibernating", MOD($C29+F29/1440, 1))</f>
        <v>Hibernating</v>
      </c>
    </row>
    <row r="30" customFormat="false" ht="13.8" hidden="false" customHeight="false" outlineLevel="0" collapsed="false">
      <c r="B30" s="18" t="n">
        <f aca="false">'NOAA Sunset Calculator'!D30</f>
        <v>46051</v>
      </c>
      <c r="C30" s="26" t="n">
        <f aca="false">'NOAA Sunset Calculator'!Z30</f>
        <v>0.741784579311661</v>
      </c>
      <c r="D30" s="19" t="n">
        <f aca="false">(B30 &lt;= $A$5)  OR (B30 &gt;= $A$8)</f>
        <v>1</v>
      </c>
      <c r="E30" s="20" t="str">
        <f aca="false">IF(D30, "Hibernating", VLOOKUP($A$2, 'Species Emergence - Field Notes'!$A$2:$E$13, 2, 0))</f>
        <v>Hibernating</v>
      </c>
      <c r="F30" s="20" t="str">
        <f aca="false">IF(D30, "Hibernating", VLOOKUP($A$2, 'Species Emergence - Field Notes'!$A$2:$E$13, 3, 0))</f>
        <v>Hibernating</v>
      </c>
      <c r="G30" s="27" t="str">
        <f aca="false">IF(D30, "Hibernating", MOD($C30+E30/1440, 1))</f>
        <v>Hibernating</v>
      </c>
      <c r="H30" s="27" t="str">
        <f aca="false">IF(D30, "Hibernating", MOD($C30+F30/1440, 1))</f>
        <v>Hibernating</v>
      </c>
    </row>
    <row r="31" customFormat="false" ht="13.8" hidden="false" customHeight="false" outlineLevel="0" collapsed="false">
      <c r="B31" s="18" t="n">
        <f aca="false">'NOAA Sunset Calculator'!D31</f>
        <v>46052</v>
      </c>
      <c r="C31" s="26" t="n">
        <f aca="false">'NOAA Sunset Calculator'!Z31</f>
        <v>0.743036851991134</v>
      </c>
      <c r="D31" s="19" t="n">
        <f aca="false">(B31 &lt;= $A$5)  OR (B31 &gt;= $A$8)</f>
        <v>1</v>
      </c>
      <c r="E31" s="20" t="str">
        <f aca="false">IF(D31, "Hibernating", VLOOKUP($A$2, 'Species Emergence - Field Notes'!$A$2:$E$13, 2, 0))</f>
        <v>Hibernating</v>
      </c>
      <c r="F31" s="20" t="str">
        <f aca="false">IF(D31, "Hibernating", VLOOKUP($A$2, 'Species Emergence - Field Notes'!$A$2:$E$13, 3, 0))</f>
        <v>Hibernating</v>
      </c>
      <c r="G31" s="27" t="str">
        <f aca="false">IF(D31, "Hibernating", MOD($C31+E31/1440, 1))</f>
        <v>Hibernating</v>
      </c>
      <c r="H31" s="27" t="str">
        <f aca="false">IF(D31, "Hibernating", MOD($C31+F31/1440, 1))</f>
        <v>Hibernating</v>
      </c>
    </row>
    <row r="32" customFormat="false" ht="13.8" hidden="false" customHeight="false" outlineLevel="0" collapsed="false">
      <c r="B32" s="18" t="n">
        <f aca="false">'NOAA Sunset Calculator'!D32</f>
        <v>46053</v>
      </c>
      <c r="C32" s="26" t="n">
        <f aca="false">'NOAA Sunset Calculator'!Z32</f>
        <v>0.744294530354232</v>
      </c>
      <c r="D32" s="19" t="n">
        <f aca="false">(B32 &lt;= $A$5)  OR (B32 &gt;= $A$8)</f>
        <v>1</v>
      </c>
      <c r="E32" s="20" t="str">
        <f aca="false">IF(D32, "Hibernating", VLOOKUP($A$2, 'Species Emergence - Field Notes'!$A$2:$E$13, 2, 0))</f>
        <v>Hibernating</v>
      </c>
      <c r="F32" s="20" t="str">
        <f aca="false">IF(D32, "Hibernating", VLOOKUP($A$2, 'Species Emergence - Field Notes'!$A$2:$E$13, 3, 0))</f>
        <v>Hibernating</v>
      </c>
      <c r="G32" s="27" t="str">
        <f aca="false">IF(D32, "Hibernating", MOD($C32+E32/1440, 1))</f>
        <v>Hibernating</v>
      </c>
      <c r="H32" s="27" t="str">
        <f aca="false">IF(D32, "Hibernating", MOD($C32+F32/1440, 1))</f>
        <v>Hibernating</v>
      </c>
    </row>
    <row r="33" customFormat="false" ht="13.8" hidden="false" customHeight="false" outlineLevel="0" collapsed="false">
      <c r="B33" s="18" t="n">
        <f aca="false">'NOAA Sunset Calculator'!D33</f>
        <v>46054</v>
      </c>
      <c r="C33" s="26" t="n">
        <f aca="false">'NOAA Sunset Calculator'!Z33</f>
        <v>0.74555694919923</v>
      </c>
      <c r="D33" s="19" t="n">
        <f aca="false">(B33 &lt;= $A$5)  OR (B33 &gt;= $A$8)</f>
        <v>1</v>
      </c>
      <c r="E33" s="20" t="str">
        <f aca="false">IF(D33, "Hibernating", VLOOKUP($A$2, 'Species Emergence - Field Notes'!$A$2:$E$13, 2, 0))</f>
        <v>Hibernating</v>
      </c>
      <c r="F33" s="20" t="str">
        <f aca="false">IF(D33, "Hibernating", VLOOKUP($A$2, 'Species Emergence - Field Notes'!$A$2:$E$13, 3, 0))</f>
        <v>Hibernating</v>
      </c>
      <c r="G33" s="27" t="str">
        <f aca="false">IF(D33, "Hibernating", MOD($C33+E33/1440, 1))</f>
        <v>Hibernating</v>
      </c>
      <c r="H33" s="27" t="str">
        <f aca="false">IF(D33, "Hibernating", MOD($C33+F33/1440, 1))</f>
        <v>Hibernating</v>
      </c>
    </row>
    <row r="34" customFormat="false" ht="13.8" hidden="false" customHeight="false" outlineLevel="0" collapsed="false">
      <c r="B34" s="18" t="n">
        <f aca="false">'NOAA Sunset Calculator'!D34</f>
        <v>46055</v>
      </c>
      <c r="C34" s="26" t="n">
        <f aca="false">'NOAA Sunset Calculator'!Z34</f>
        <v>0.746823472032711</v>
      </c>
      <c r="D34" s="19" t="n">
        <f aca="false">(B34 &lt;= $A$5)  OR (B34 &gt;= $A$8)</f>
        <v>1</v>
      </c>
      <c r="E34" s="20" t="str">
        <f aca="false">IF(D34, "Hibernating", VLOOKUP($A$2, 'Species Emergence - Field Notes'!$A$2:$E$13, 2, 0))</f>
        <v>Hibernating</v>
      </c>
      <c r="F34" s="20" t="str">
        <f aca="false">IF(D34, "Hibernating", VLOOKUP($A$2, 'Species Emergence - Field Notes'!$A$2:$E$13, 3, 0))</f>
        <v>Hibernating</v>
      </c>
      <c r="G34" s="27" t="str">
        <f aca="false">IF(D34, "Hibernating", MOD($C34+E34/1440, 1))</f>
        <v>Hibernating</v>
      </c>
      <c r="H34" s="27" t="str">
        <f aca="false">IF(D34, "Hibernating", MOD($C34+F34/1440, 1))</f>
        <v>Hibernating</v>
      </c>
    </row>
    <row r="35" customFormat="false" ht="13.8" hidden="false" customHeight="false" outlineLevel="0" collapsed="false">
      <c r="B35" s="18" t="n">
        <f aca="false">'NOAA Sunset Calculator'!D35</f>
        <v>46056</v>
      </c>
      <c r="C35" s="26" t="n">
        <f aca="false">'NOAA Sunset Calculator'!Z35</f>
        <v>0.748093491255435</v>
      </c>
      <c r="D35" s="19" t="n">
        <f aca="false">(B35 &lt;= $A$5)  OR (B35 &gt;= $A$8)</f>
        <v>1</v>
      </c>
      <c r="E35" s="20" t="str">
        <f aca="false">IF(D35, "Hibernating", VLOOKUP($A$2, 'Species Emergence - Field Notes'!$A$2:$E$13, 2, 0))</f>
        <v>Hibernating</v>
      </c>
      <c r="F35" s="20" t="str">
        <f aca="false">IF(D35, "Hibernating", VLOOKUP($A$2, 'Species Emergence - Field Notes'!$A$2:$E$13, 3, 0))</f>
        <v>Hibernating</v>
      </c>
      <c r="G35" s="27" t="str">
        <f aca="false">IF(D35, "Hibernating", MOD($C35+E35/1440, 1))</f>
        <v>Hibernating</v>
      </c>
      <c r="H35" s="27" t="str">
        <f aca="false">IF(D35, "Hibernating", MOD($C35+F35/1440, 1))</f>
        <v>Hibernating</v>
      </c>
    </row>
    <row r="36" customFormat="false" ht="13.8" hidden="false" customHeight="false" outlineLevel="0" collapsed="false">
      <c r="B36" s="18" t="n">
        <f aca="false">'NOAA Sunset Calculator'!D36</f>
        <v>46057</v>
      </c>
      <c r="C36" s="26" t="n">
        <f aca="false">'NOAA Sunset Calculator'!Z36</f>
        <v>0.749366428246064</v>
      </c>
      <c r="D36" s="19" t="n">
        <f aca="false">(B36 &lt;= $A$5)  OR (B36 &gt;= $A$8)</f>
        <v>1</v>
      </c>
      <c r="E36" s="20" t="str">
        <f aca="false">IF(D36, "Hibernating", VLOOKUP($A$2, 'Species Emergence - Field Notes'!$A$2:$E$13, 2, 0))</f>
        <v>Hibernating</v>
      </c>
      <c r="F36" s="20" t="str">
        <f aca="false">IF(D36, "Hibernating", VLOOKUP($A$2, 'Species Emergence - Field Notes'!$A$2:$E$13, 3, 0))</f>
        <v>Hibernating</v>
      </c>
      <c r="G36" s="27" t="str">
        <f aca="false">IF(D36, "Hibernating", MOD($C36+E36/1440, 1))</f>
        <v>Hibernating</v>
      </c>
      <c r="H36" s="27" t="str">
        <f aca="false">IF(D36, "Hibernating", MOD($C36+F36/1440, 1))</f>
        <v>Hibernating</v>
      </c>
    </row>
    <row r="37" customFormat="false" ht="13.8" hidden="false" customHeight="false" outlineLevel="0" collapsed="false">
      <c r="B37" s="18" t="n">
        <f aca="false">'NOAA Sunset Calculator'!D37</f>
        <v>46058</v>
      </c>
      <c r="C37" s="26" t="n">
        <f aca="false">'NOAA Sunset Calculator'!Z37</f>
        <v>0.750641733348768</v>
      </c>
      <c r="D37" s="19" t="n">
        <f aca="false">(B37 &lt;= $A$5)  OR (B37 &gt;= $A$8)</f>
        <v>1</v>
      </c>
      <c r="E37" s="20" t="str">
        <f aca="false">IF(D37, "Hibernating", VLOOKUP($A$2, 'Species Emergence - Field Notes'!$A$2:$E$13, 2, 0))</f>
        <v>Hibernating</v>
      </c>
      <c r="F37" s="20" t="str">
        <f aca="false">IF(D37, "Hibernating", VLOOKUP($A$2, 'Species Emergence - Field Notes'!$A$2:$E$13, 3, 0))</f>
        <v>Hibernating</v>
      </c>
      <c r="G37" s="27" t="str">
        <f aca="false">IF(D37, "Hibernating", MOD($C37+E37/1440, 1))</f>
        <v>Hibernating</v>
      </c>
      <c r="H37" s="27" t="str">
        <f aca="false">IF(D37, "Hibernating", MOD($C37+F37/1440, 1))</f>
        <v>Hibernating</v>
      </c>
    </row>
    <row r="38" customFormat="false" ht="13.8" hidden="false" customHeight="false" outlineLevel="0" collapsed="false">
      <c r="B38" s="18" t="n">
        <f aca="false">'NOAA Sunset Calculator'!D38</f>
        <v>46059</v>
      </c>
      <c r="C38" s="26" t="n">
        <f aca="false">'NOAA Sunset Calculator'!Z38</f>
        <v>0.751918885770888</v>
      </c>
      <c r="D38" s="19" t="n">
        <f aca="false">(B38 &lt;= $A$5)  OR (B38 &gt;= $A$8)</f>
        <v>1</v>
      </c>
      <c r="E38" s="20" t="str">
        <f aca="false">IF(D38, "Hibernating", VLOOKUP($A$2, 'Species Emergence - Field Notes'!$A$2:$E$13, 2, 0))</f>
        <v>Hibernating</v>
      </c>
      <c r="F38" s="20" t="str">
        <f aca="false">IF(D38, "Hibernating", VLOOKUP($A$2, 'Species Emergence - Field Notes'!$A$2:$E$13, 3, 0))</f>
        <v>Hibernating</v>
      </c>
      <c r="G38" s="27" t="str">
        <f aca="false">IF(D38, "Hibernating", MOD($C38+E38/1440, 1))</f>
        <v>Hibernating</v>
      </c>
      <c r="H38" s="27" t="str">
        <f aca="false">IF(D38, "Hibernating", MOD($C38+F38/1440, 1))</f>
        <v>Hibernating</v>
      </c>
    </row>
    <row r="39" customFormat="false" ht="13.8" hidden="false" customHeight="false" outlineLevel="0" collapsed="false">
      <c r="B39" s="18" t="n">
        <f aca="false">'NOAA Sunset Calculator'!D39</f>
        <v>46060</v>
      </c>
      <c r="C39" s="26" t="n">
        <f aca="false">'NOAA Sunset Calculator'!Z39</f>
        <v>0.753197393396794</v>
      </c>
      <c r="D39" s="19" t="n">
        <f aca="false">(B39 &lt;= $A$5)  OR (B39 &gt;= $A$8)</f>
        <v>1</v>
      </c>
      <c r="E39" s="20" t="str">
        <f aca="false">IF(D39, "Hibernating", VLOOKUP($A$2, 'Species Emergence - Field Notes'!$A$2:$E$13, 2, 0))</f>
        <v>Hibernating</v>
      </c>
      <c r="F39" s="20" t="str">
        <f aca="false">IF(D39, "Hibernating", VLOOKUP($A$2, 'Species Emergence - Field Notes'!$A$2:$E$13, 3, 0))</f>
        <v>Hibernating</v>
      </c>
      <c r="G39" s="27" t="str">
        <f aca="false">IF(D39, "Hibernating", MOD($C39+E39/1440, 1))</f>
        <v>Hibernating</v>
      </c>
      <c r="H39" s="27" t="str">
        <f aca="false">IF(D39, "Hibernating", MOD($C39+F39/1440, 1))</f>
        <v>Hibernating</v>
      </c>
    </row>
    <row r="40" customFormat="false" ht="13.8" hidden="false" customHeight="false" outlineLevel="0" collapsed="false">
      <c r="B40" s="18" t="n">
        <f aca="false">'NOAA Sunset Calculator'!D40</f>
        <v>46061</v>
      </c>
      <c r="C40" s="26" t="n">
        <f aca="false">'NOAA Sunset Calculator'!Z40</f>
        <v>0.754476792524017</v>
      </c>
      <c r="D40" s="19" t="n">
        <f aca="false">(B40 &lt;= $A$5)  OR (B40 &gt;= $A$8)</f>
        <v>1</v>
      </c>
      <c r="E40" s="20" t="str">
        <f aca="false">IF(D40, "Hibernating", VLOOKUP($A$2, 'Species Emergence - Field Notes'!$A$2:$E$13, 2, 0))</f>
        <v>Hibernating</v>
      </c>
      <c r="F40" s="20" t="str">
        <f aca="false">IF(D40, "Hibernating", VLOOKUP($A$2, 'Species Emergence - Field Notes'!$A$2:$E$13, 3, 0))</f>
        <v>Hibernating</v>
      </c>
      <c r="G40" s="27" t="str">
        <f aca="false">IF(D40, "Hibernating", MOD($C40+E40/1440, 1))</f>
        <v>Hibernating</v>
      </c>
      <c r="H40" s="27" t="str">
        <f aca="false">IF(D40, "Hibernating", MOD($C40+F40/1440, 1))</f>
        <v>Hibernating</v>
      </c>
    </row>
    <row r="41" customFormat="false" ht="13.8" hidden="false" customHeight="false" outlineLevel="0" collapsed="false">
      <c r="B41" s="18" t="n">
        <f aca="false">'NOAA Sunset Calculator'!D41</f>
        <v>46062</v>
      </c>
      <c r="C41" s="26" t="n">
        <f aca="false">'NOAA Sunset Calculator'!Z41</f>
        <v>0.755756647527686</v>
      </c>
      <c r="D41" s="19" t="n">
        <f aca="false">(B41 &lt;= $A$5)  OR (B41 &gt;= $A$8)</f>
        <v>1</v>
      </c>
      <c r="E41" s="20" t="str">
        <f aca="false">IF(D41, "Hibernating", VLOOKUP($A$2, 'Species Emergence - Field Notes'!$A$2:$E$13, 2, 0))</f>
        <v>Hibernating</v>
      </c>
      <c r="F41" s="20" t="str">
        <f aca="false">IF(D41, "Hibernating", VLOOKUP($A$2, 'Species Emergence - Field Notes'!$A$2:$E$13, 3, 0))</f>
        <v>Hibernating</v>
      </c>
      <c r="G41" s="27" t="str">
        <f aca="false">IF(D41, "Hibernating", MOD($C41+E41/1440, 1))</f>
        <v>Hibernating</v>
      </c>
      <c r="H41" s="27" t="str">
        <f aca="false">IF(D41, "Hibernating", MOD($C41+F41/1440, 1))</f>
        <v>Hibernating</v>
      </c>
    </row>
    <row r="42" customFormat="false" ht="13.8" hidden="false" customHeight="false" outlineLevel="0" collapsed="false">
      <c r="B42" s="18" t="n">
        <f aca="false">'NOAA Sunset Calculator'!D42</f>
        <v>46063</v>
      </c>
      <c r="C42" s="26" t="n">
        <f aca="false">'NOAA Sunset Calculator'!Z42</f>
        <v>0.757036550459164</v>
      </c>
      <c r="D42" s="19" t="n">
        <f aca="false">(B42 &lt;= $A$5)  OR (B42 &gt;= $A$8)</f>
        <v>1</v>
      </c>
      <c r="E42" s="20" t="str">
        <f aca="false">IF(D42, "Hibernating", VLOOKUP($A$2, 'Species Emergence - Field Notes'!$A$2:$E$13, 2, 0))</f>
        <v>Hibernating</v>
      </c>
      <c r="F42" s="20" t="str">
        <f aca="false">IF(D42, "Hibernating", VLOOKUP($A$2, 'Species Emergence - Field Notes'!$A$2:$E$13, 3, 0))</f>
        <v>Hibernating</v>
      </c>
      <c r="G42" s="27" t="str">
        <f aca="false">IF(D42, "Hibernating", MOD($C42+E42/1440, 1))</f>
        <v>Hibernating</v>
      </c>
      <c r="H42" s="27" t="str">
        <f aca="false">IF(D42, "Hibernating", MOD($C42+F42/1440, 1))</f>
        <v>Hibernating</v>
      </c>
    </row>
    <row r="43" customFormat="false" ht="13.8" hidden="false" customHeight="false" outlineLevel="0" collapsed="false">
      <c r="B43" s="18" t="n">
        <f aca="false">'NOAA Sunset Calculator'!D43</f>
        <v>46064</v>
      </c>
      <c r="C43" s="26" t="n">
        <f aca="false">'NOAA Sunset Calculator'!Z43</f>
        <v>0.758316120584649</v>
      </c>
      <c r="D43" s="19" t="n">
        <f aca="false">(B43 &lt;= $A$5)  OR (B43 &gt;= $A$8)</f>
        <v>1</v>
      </c>
      <c r="E43" s="20" t="str">
        <f aca="false">IF(D43, "Hibernating", VLOOKUP($A$2, 'Species Emergence - Field Notes'!$A$2:$E$13, 2, 0))</f>
        <v>Hibernating</v>
      </c>
      <c r="F43" s="20" t="str">
        <f aca="false">IF(D43, "Hibernating", VLOOKUP($A$2, 'Species Emergence - Field Notes'!$A$2:$E$13, 3, 0))</f>
        <v>Hibernating</v>
      </c>
      <c r="G43" s="27" t="str">
        <f aca="false">IF(D43, "Hibernating", MOD($C43+E43/1440, 1))</f>
        <v>Hibernating</v>
      </c>
      <c r="H43" s="27" t="str">
        <f aca="false">IF(D43, "Hibernating", MOD($C43+F43/1440, 1))</f>
        <v>Hibernating</v>
      </c>
    </row>
    <row r="44" customFormat="false" ht="13.8" hidden="false" customHeight="false" outlineLevel="0" collapsed="false">
      <c r="B44" s="18" t="n">
        <f aca="false">'NOAA Sunset Calculator'!D44</f>
        <v>46065</v>
      </c>
      <c r="C44" s="26" t="n">
        <f aca="false">'NOAA Sunset Calculator'!Z44</f>
        <v>0.759595003869322</v>
      </c>
      <c r="D44" s="19" t="n">
        <f aca="false">(B44 &lt;= $A$5)  OR (B44 &gt;= $A$8)</f>
        <v>1</v>
      </c>
      <c r="E44" s="20" t="str">
        <f aca="false">IF(D44, "Hibernating", VLOOKUP($A$2, 'Species Emergence - Field Notes'!$A$2:$E$13, 2, 0))</f>
        <v>Hibernating</v>
      </c>
      <c r="F44" s="20" t="str">
        <f aca="false">IF(D44, "Hibernating", VLOOKUP($A$2, 'Species Emergence - Field Notes'!$A$2:$E$13, 3, 0))</f>
        <v>Hibernating</v>
      </c>
      <c r="G44" s="27" t="str">
        <f aca="false">IF(D44, "Hibernating", MOD($C44+E44/1440, 1))</f>
        <v>Hibernating</v>
      </c>
      <c r="H44" s="27" t="str">
        <f aca="false">IF(D44, "Hibernating", MOD($C44+F44/1440, 1))</f>
        <v>Hibernating</v>
      </c>
    </row>
    <row r="45" customFormat="false" ht="13.8" hidden="false" customHeight="false" outlineLevel="0" collapsed="false">
      <c r="B45" s="18" t="n">
        <f aca="false">'NOAA Sunset Calculator'!D45</f>
        <v>46066</v>
      </c>
      <c r="C45" s="26" t="n">
        <f aca="false">'NOAA Sunset Calculator'!Z45</f>
        <v>0.760872872412465</v>
      </c>
      <c r="D45" s="19" t="n">
        <f aca="false">(B45 &lt;= $A$5)  OR (B45 &gt;= $A$8)</f>
        <v>1</v>
      </c>
      <c r="E45" s="20" t="str">
        <f aca="false">IF(D45, "Hibernating", VLOOKUP($A$2, 'Species Emergence - Field Notes'!$A$2:$E$13, 2, 0))</f>
        <v>Hibernating</v>
      </c>
      <c r="F45" s="20" t="str">
        <f aca="false">IF(D45, "Hibernating", VLOOKUP($A$2, 'Species Emergence - Field Notes'!$A$2:$E$13, 3, 0))</f>
        <v>Hibernating</v>
      </c>
      <c r="G45" s="27" t="str">
        <f aca="false">IF(D45, "Hibernating", MOD($C45+E45/1440, 1))</f>
        <v>Hibernating</v>
      </c>
      <c r="H45" s="27" t="str">
        <f aca="false">IF(D45, "Hibernating", MOD($C45+F45/1440, 1))</f>
        <v>Hibernating</v>
      </c>
    </row>
    <row r="46" customFormat="false" ht="13.8" hidden="false" customHeight="false" outlineLevel="0" collapsed="false">
      <c r="B46" s="18" t="n">
        <f aca="false">'NOAA Sunset Calculator'!D46</f>
        <v>46067</v>
      </c>
      <c r="C46" s="26" t="n">
        <f aca="false">'NOAA Sunset Calculator'!Z46</f>
        <v>0.762149423838693</v>
      </c>
      <c r="D46" s="19" t="n">
        <f aca="false">(B46 &lt;= $A$5)  OR (B46 &gt;= $A$8)</f>
        <v>1</v>
      </c>
      <c r="E46" s="20" t="str">
        <f aca="false">IF(D46, "Hibernating", VLOOKUP($A$2, 'Species Emergence - Field Notes'!$A$2:$E$13, 2, 0))</f>
        <v>Hibernating</v>
      </c>
      <c r="F46" s="20" t="str">
        <f aca="false">IF(D46, "Hibernating", VLOOKUP($A$2, 'Species Emergence - Field Notes'!$A$2:$E$13, 3, 0))</f>
        <v>Hibernating</v>
      </c>
      <c r="G46" s="27" t="str">
        <f aca="false">IF(D46, "Hibernating", MOD($C46+E46/1440, 1))</f>
        <v>Hibernating</v>
      </c>
      <c r="H46" s="27" t="str">
        <f aca="false">IF(D46, "Hibernating", MOD($C46+F46/1440, 1))</f>
        <v>Hibernating</v>
      </c>
    </row>
    <row r="47" customFormat="false" ht="13.8" hidden="false" customHeight="false" outlineLevel="0" collapsed="false">
      <c r="B47" s="18" t="n">
        <f aca="false">'NOAA Sunset Calculator'!D47</f>
        <v>46068</v>
      </c>
      <c r="C47" s="26" t="n">
        <f aca="false">'NOAA Sunset Calculator'!Z47</f>
        <v>0.763424380650354</v>
      </c>
      <c r="D47" s="19" t="n">
        <f aca="false">(B47 &lt;= $A$5)  OR (B47 &gt;= $A$8)</f>
        <v>1</v>
      </c>
      <c r="E47" s="20" t="str">
        <f aca="false">IF(D47, "Hibernating", VLOOKUP($A$2, 'Species Emergence - Field Notes'!$A$2:$E$13, 2, 0))</f>
        <v>Hibernating</v>
      </c>
      <c r="F47" s="20" t="str">
        <f aca="false">IF(D47, "Hibernating", VLOOKUP($A$2, 'Species Emergence - Field Notes'!$A$2:$E$13, 3, 0))</f>
        <v>Hibernating</v>
      </c>
      <c r="G47" s="27" t="str">
        <f aca="false">IF(D47, "Hibernating", MOD($C47+E47/1440, 1))</f>
        <v>Hibernating</v>
      </c>
      <c r="H47" s="27" t="str">
        <f aca="false">IF(D47, "Hibernating", MOD($C47+F47/1440, 1))</f>
        <v>Hibernating</v>
      </c>
    </row>
    <row r="48" customFormat="false" ht="13.8" hidden="false" customHeight="false" outlineLevel="0" collapsed="false">
      <c r="B48" s="18" t="n">
        <f aca="false">'NOAA Sunset Calculator'!D48</f>
        <v>46069</v>
      </c>
      <c r="C48" s="26" t="n">
        <f aca="false">'NOAA Sunset Calculator'!Z48</f>
        <v>0.76469748954581</v>
      </c>
      <c r="D48" s="19" t="n">
        <f aca="false">(B48 &lt;= $A$5)  OR (B48 &gt;= $A$8)</f>
        <v>1</v>
      </c>
      <c r="E48" s="20" t="str">
        <f aca="false">IF(D48, "Hibernating", VLOOKUP($A$2, 'Species Emergence - Field Notes'!$A$2:$E$13, 2, 0))</f>
        <v>Hibernating</v>
      </c>
      <c r="F48" s="20" t="str">
        <f aca="false">IF(D48, "Hibernating", VLOOKUP($A$2, 'Species Emergence - Field Notes'!$A$2:$E$13, 3, 0))</f>
        <v>Hibernating</v>
      </c>
      <c r="G48" s="27" t="str">
        <f aca="false">IF(D48, "Hibernating", MOD($C48+E48/1440, 1))</f>
        <v>Hibernating</v>
      </c>
      <c r="H48" s="27" t="str">
        <f aca="false">IF(D48, "Hibernating", MOD($C48+F48/1440, 1))</f>
        <v>Hibernating</v>
      </c>
    </row>
    <row r="49" customFormat="false" ht="13.8" hidden="false" customHeight="false" outlineLevel="0" collapsed="false">
      <c r="B49" s="18" t="n">
        <f aca="false">'NOAA Sunset Calculator'!D49</f>
        <v>46070</v>
      </c>
      <c r="C49" s="26" t="n">
        <f aca="false">'NOAA Sunset Calculator'!Z49</f>
        <v>0.765968520708094</v>
      </c>
      <c r="D49" s="19" t="n">
        <f aca="false">(B49 &lt;= $A$5)  OR (B49 &gt;= $A$8)</f>
        <v>1</v>
      </c>
      <c r="E49" s="20" t="str">
        <f aca="false">IF(D49, "Hibernating", VLOOKUP($A$2, 'Species Emergence - Field Notes'!$A$2:$E$13, 2, 0))</f>
        <v>Hibernating</v>
      </c>
      <c r="F49" s="20" t="str">
        <f aca="false">IF(D49, "Hibernating", VLOOKUP($A$2, 'Species Emergence - Field Notes'!$A$2:$E$13, 3, 0))</f>
        <v>Hibernating</v>
      </c>
      <c r="G49" s="27" t="str">
        <f aca="false">IF(D49, "Hibernating", MOD($C49+E49/1440, 1))</f>
        <v>Hibernating</v>
      </c>
      <c r="H49" s="27" t="str">
        <f aca="false">IF(D49, "Hibernating", MOD($C49+F49/1440, 1))</f>
        <v>Hibernating</v>
      </c>
    </row>
    <row r="50" customFormat="false" ht="13.8" hidden="false" customHeight="false" outlineLevel="0" collapsed="false">
      <c r="B50" s="18" t="n">
        <f aca="false">'NOAA Sunset Calculator'!D50</f>
        <v>46071</v>
      </c>
      <c r="C50" s="26" t="n">
        <f aca="false">'NOAA Sunset Calculator'!Z50</f>
        <v>0.76723726706826</v>
      </c>
      <c r="D50" s="19" t="n">
        <f aca="false">(B50 &lt;= $A$5)  OR (B50 &gt;= $A$8)</f>
        <v>1</v>
      </c>
      <c r="E50" s="20" t="str">
        <f aca="false">IF(D50, "Hibernating", VLOOKUP($A$2, 'Species Emergence - Field Notes'!$A$2:$E$13, 2, 0))</f>
        <v>Hibernating</v>
      </c>
      <c r="F50" s="20" t="str">
        <f aca="false">IF(D50, "Hibernating", VLOOKUP($A$2, 'Species Emergence - Field Notes'!$A$2:$E$13, 3, 0))</f>
        <v>Hibernating</v>
      </c>
      <c r="G50" s="27" t="str">
        <f aca="false">IF(D50, "Hibernating", MOD($C50+E50/1440, 1))</f>
        <v>Hibernating</v>
      </c>
      <c r="H50" s="27" t="str">
        <f aca="false">IF(D50, "Hibernating", MOD($C50+F50/1440, 1))</f>
        <v>Hibernating</v>
      </c>
    </row>
    <row r="51" customFormat="false" ht="13.8" hidden="false" customHeight="false" outlineLevel="0" collapsed="false">
      <c r="B51" s="18" t="n">
        <f aca="false">'NOAA Sunset Calculator'!D51</f>
        <v>46072</v>
      </c>
      <c r="C51" s="26" t="n">
        <f aca="false">'NOAA Sunset Calculator'!Z51</f>
        <v>0.768503543547464</v>
      </c>
      <c r="D51" s="19" t="n">
        <f aca="false">(B51 &lt;= $A$5)  OR (B51 &gt;= $A$8)</f>
        <v>1</v>
      </c>
      <c r="E51" s="20" t="str">
        <f aca="false">IF(D51, "Hibernating", VLOOKUP($A$2, 'Species Emergence - Field Notes'!$A$2:$E$13, 2, 0))</f>
        <v>Hibernating</v>
      </c>
      <c r="F51" s="20" t="str">
        <f aca="false">IF(D51, "Hibernating", VLOOKUP($A$2, 'Species Emergence - Field Notes'!$A$2:$E$13, 3, 0))</f>
        <v>Hibernating</v>
      </c>
      <c r="G51" s="27" t="str">
        <f aca="false">IF(D51, "Hibernating", MOD($C51+E51/1440, 1))</f>
        <v>Hibernating</v>
      </c>
      <c r="H51" s="27" t="str">
        <f aca="false">IF(D51, "Hibernating", MOD($C51+F51/1440, 1))</f>
        <v>Hibernating</v>
      </c>
    </row>
    <row r="52" customFormat="false" ht="13.8" hidden="false" customHeight="false" outlineLevel="0" collapsed="false">
      <c r="B52" s="18" t="n">
        <f aca="false">'NOAA Sunset Calculator'!D52</f>
        <v>46073</v>
      </c>
      <c r="C52" s="26" t="n">
        <f aca="false">'NOAA Sunset Calculator'!Z52</f>
        <v>0.769767186281495</v>
      </c>
      <c r="D52" s="19" t="n">
        <f aca="false">(B52 &lt;= $A$5)  OR (B52 &gt;= $A$8)</f>
        <v>1</v>
      </c>
      <c r="E52" s="20" t="str">
        <f aca="false">IF(D52, "Hibernating", VLOOKUP($A$2, 'Species Emergence - Field Notes'!$A$2:$E$13, 2, 0))</f>
        <v>Hibernating</v>
      </c>
      <c r="F52" s="20" t="str">
        <f aca="false">IF(D52, "Hibernating", VLOOKUP($A$2, 'Species Emergence - Field Notes'!$A$2:$E$13, 3, 0))</f>
        <v>Hibernating</v>
      </c>
      <c r="G52" s="27" t="str">
        <f aca="false">IF(D52, "Hibernating", MOD($C52+E52/1440, 1))</f>
        <v>Hibernating</v>
      </c>
      <c r="H52" s="27" t="str">
        <f aca="false">IF(D52, "Hibernating", MOD($C52+F52/1440, 1))</f>
        <v>Hibernating</v>
      </c>
    </row>
    <row r="53" customFormat="false" ht="13.8" hidden="false" customHeight="false" outlineLevel="0" collapsed="false">
      <c r="B53" s="18" t="n">
        <f aca="false">'NOAA Sunset Calculator'!D53</f>
        <v>46074</v>
      </c>
      <c r="C53" s="26" t="n">
        <f aca="false">'NOAA Sunset Calculator'!Z53</f>
        <v>0.771028051831409</v>
      </c>
      <c r="D53" s="19" t="n">
        <f aca="false">(B53 &lt;= $A$5)  OR (B53 &gt;= $A$8)</f>
        <v>1</v>
      </c>
      <c r="E53" s="20" t="str">
        <f aca="false">IF(D53, "Hibernating", VLOOKUP($A$2, 'Species Emergence - Field Notes'!$A$2:$E$13, 2, 0))</f>
        <v>Hibernating</v>
      </c>
      <c r="F53" s="20" t="str">
        <f aca="false">IF(D53, "Hibernating", VLOOKUP($A$2, 'Species Emergence - Field Notes'!$A$2:$E$13, 3, 0))</f>
        <v>Hibernating</v>
      </c>
      <c r="G53" s="27" t="str">
        <f aca="false">IF(D53, "Hibernating", MOD($C53+E53/1440, 1))</f>
        <v>Hibernating</v>
      </c>
      <c r="H53" s="27" t="str">
        <f aca="false">IF(D53, "Hibernating", MOD($C53+F53/1440, 1))</f>
        <v>Hibernating</v>
      </c>
    </row>
    <row r="54" customFormat="false" ht="13.8" hidden="false" customHeight="false" outlineLevel="0" collapsed="false">
      <c r="B54" s="18" t="n">
        <f aca="false">'NOAA Sunset Calculator'!D54</f>
        <v>46075</v>
      </c>
      <c r="C54" s="26" t="n">
        <f aca="false">'NOAA Sunset Calculator'!Z54</f>
        <v>0.772286016383451</v>
      </c>
      <c r="D54" s="19" t="n">
        <f aca="false">(B54 &lt;= $A$5)  OR (B54 &gt;= $A$8)</f>
        <v>1</v>
      </c>
      <c r="E54" s="20" t="str">
        <f aca="false">IF(D54, "Hibernating", VLOOKUP($A$2, 'Species Emergence - Field Notes'!$A$2:$E$13, 2, 0))</f>
        <v>Hibernating</v>
      </c>
      <c r="F54" s="20" t="str">
        <f aca="false">IF(D54, "Hibernating", VLOOKUP($A$2, 'Species Emergence - Field Notes'!$A$2:$E$13, 3, 0))</f>
        <v>Hibernating</v>
      </c>
      <c r="G54" s="27" t="str">
        <f aca="false">IF(D54, "Hibernating", MOD($C54+E54/1440, 1))</f>
        <v>Hibernating</v>
      </c>
      <c r="H54" s="27" t="str">
        <f aca="false">IF(D54, "Hibernating", MOD($C54+F54/1440, 1))</f>
        <v>Hibernating</v>
      </c>
    </row>
    <row r="55" customFormat="false" ht="13.8" hidden="false" customHeight="false" outlineLevel="0" collapsed="false">
      <c r="B55" s="18" t="n">
        <f aca="false">'NOAA Sunset Calculator'!D55</f>
        <v>46076</v>
      </c>
      <c r="C55" s="26" t="n">
        <f aca="false">'NOAA Sunset Calculator'!Z55</f>
        <v>0.773540974941451</v>
      </c>
      <c r="D55" s="19" t="n">
        <f aca="false">(B55 &lt;= $A$5)  OR (B55 &gt;= $A$8)</f>
        <v>1</v>
      </c>
      <c r="E55" s="20" t="str">
        <f aca="false">IF(D55, "Hibernating", VLOOKUP($A$2, 'Species Emergence - Field Notes'!$A$2:$E$13, 2, 0))</f>
        <v>Hibernating</v>
      </c>
      <c r="F55" s="20" t="str">
        <f aca="false">IF(D55, "Hibernating", VLOOKUP($A$2, 'Species Emergence - Field Notes'!$A$2:$E$13, 3, 0))</f>
        <v>Hibernating</v>
      </c>
      <c r="G55" s="27" t="str">
        <f aca="false">IF(D55, "Hibernating", MOD($C55+E55/1440, 1))</f>
        <v>Hibernating</v>
      </c>
      <c r="H55" s="27" t="str">
        <f aca="false">IF(D55, "Hibernating", MOD($C55+F55/1440, 1))</f>
        <v>Hibernating</v>
      </c>
    </row>
    <row r="56" customFormat="false" ht="13.8" hidden="false" customHeight="false" outlineLevel="0" collapsed="false">
      <c r="B56" s="18" t="n">
        <f aca="false">'NOAA Sunset Calculator'!D56</f>
        <v>46077</v>
      </c>
      <c r="C56" s="26" t="n">
        <f aca="false">'NOAA Sunset Calculator'!Z56</f>
        <v>0.774792840514384</v>
      </c>
      <c r="D56" s="19" t="n">
        <f aca="false">(B56 &lt;= $A$5)  OR (B56 &gt;= $A$8)</f>
        <v>1</v>
      </c>
      <c r="E56" s="20" t="str">
        <f aca="false">IF(D56, "Hibernating", VLOOKUP($A$2, 'Species Emergence - Field Notes'!$A$2:$E$13, 2, 0))</f>
        <v>Hibernating</v>
      </c>
      <c r="F56" s="20" t="str">
        <f aca="false">IF(D56, "Hibernating", VLOOKUP($A$2, 'Species Emergence - Field Notes'!$A$2:$E$13, 3, 0))</f>
        <v>Hibernating</v>
      </c>
      <c r="G56" s="27" t="str">
        <f aca="false">IF(D56, "Hibernating", MOD($C56+E56/1440, 1))</f>
        <v>Hibernating</v>
      </c>
      <c r="H56" s="27" t="str">
        <f aca="false">IF(D56, "Hibernating", MOD($C56+F56/1440, 1))</f>
        <v>Hibernating</v>
      </c>
    </row>
    <row r="57" customFormat="false" ht="13.8" hidden="false" customHeight="false" outlineLevel="0" collapsed="false">
      <c r="B57" s="18" t="n">
        <f aca="false">'NOAA Sunset Calculator'!D57</f>
        <v>46078</v>
      </c>
      <c r="C57" s="26" t="n">
        <f aca="false">'NOAA Sunset Calculator'!Z57</f>
        <v>0.776041543301818</v>
      </c>
      <c r="D57" s="19" t="n">
        <f aca="false">(B57 &lt;= $A$5)  OR (B57 &gt;= $A$8)</f>
        <v>1</v>
      </c>
      <c r="E57" s="20" t="str">
        <f aca="false">IF(D57, "Hibernating", VLOOKUP($A$2, 'Species Emergence - Field Notes'!$A$2:$E$13, 2, 0))</f>
        <v>Hibernating</v>
      </c>
      <c r="F57" s="20" t="str">
        <f aca="false">IF(D57, "Hibernating", VLOOKUP($A$2, 'Species Emergence - Field Notes'!$A$2:$E$13, 3, 0))</f>
        <v>Hibernating</v>
      </c>
      <c r="G57" s="27" t="str">
        <f aca="false">IF(D57, "Hibernating", MOD($C57+E57/1440, 1))</f>
        <v>Hibernating</v>
      </c>
      <c r="H57" s="27" t="str">
        <f aca="false">IF(D57, "Hibernating", MOD($C57+F57/1440, 1))</f>
        <v>Hibernating</v>
      </c>
    </row>
    <row r="58" customFormat="false" ht="13.8" hidden="false" customHeight="false" outlineLevel="0" collapsed="false">
      <c r="B58" s="18" t="n">
        <f aca="false">'NOAA Sunset Calculator'!D58</f>
        <v>46079</v>
      </c>
      <c r="C58" s="26" t="n">
        <f aca="false">'NOAA Sunset Calculator'!Z58</f>
        <v>0.777287029879552</v>
      </c>
      <c r="D58" s="19" t="n">
        <f aca="false">(B58 &lt;= $A$5)  OR (B58 &gt;= $A$8)</f>
        <v>1</v>
      </c>
      <c r="E58" s="20" t="str">
        <f aca="false">IF(D58, "Hibernating", VLOOKUP($A$2, 'Species Emergence - Field Notes'!$A$2:$E$13, 2, 0))</f>
        <v>Hibernating</v>
      </c>
      <c r="F58" s="20" t="str">
        <f aca="false">IF(D58, "Hibernating", VLOOKUP($A$2, 'Species Emergence - Field Notes'!$A$2:$E$13, 3, 0))</f>
        <v>Hibernating</v>
      </c>
      <c r="G58" s="27" t="str">
        <f aca="false">IF(D58, "Hibernating", MOD($C58+E58/1440, 1))</f>
        <v>Hibernating</v>
      </c>
      <c r="H58" s="27" t="str">
        <f aca="false">IF(D58, "Hibernating", MOD($C58+F58/1440, 1))</f>
        <v>Hibernating</v>
      </c>
    </row>
    <row r="59" customFormat="false" ht="13.8" hidden="false" customHeight="false" outlineLevel="0" collapsed="false">
      <c r="B59" s="18" t="n">
        <f aca="false">'NOAA Sunset Calculator'!D59</f>
        <v>46080</v>
      </c>
      <c r="C59" s="26" t="n">
        <f aca="false">'NOAA Sunset Calculator'!Z59</f>
        <v>0.778529262387592</v>
      </c>
      <c r="D59" s="19" t="n">
        <f aca="false">(B59 &lt;= $A$5)  OR (B59 &gt;= $A$8)</f>
        <v>1</v>
      </c>
      <c r="E59" s="20" t="str">
        <f aca="false">IF(D59, "Hibernating", VLOOKUP($A$2, 'Species Emergence - Field Notes'!$A$2:$E$13, 2, 0))</f>
        <v>Hibernating</v>
      </c>
      <c r="F59" s="20" t="str">
        <f aca="false">IF(D59, "Hibernating", VLOOKUP($A$2, 'Species Emergence - Field Notes'!$A$2:$E$13, 3, 0))</f>
        <v>Hibernating</v>
      </c>
      <c r="G59" s="27" t="str">
        <f aca="false">IF(D59, "Hibernating", MOD($C59+E59/1440, 1))</f>
        <v>Hibernating</v>
      </c>
      <c r="H59" s="27" t="str">
        <f aca="false">IF(D59, "Hibernating", MOD($C59+F59/1440, 1))</f>
        <v>Hibernating</v>
      </c>
    </row>
    <row r="60" customFormat="false" ht="13.8" hidden="false" customHeight="false" outlineLevel="0" collapsed="false">
      <c r="B60" s="18" t="n">
        <f aca="false">'NOAA Sunset Calculator'!D60</f>
        <v>46081</v>
      </c>
      <c r="C60" s="26" t="n">
        <f aca="false">'NOAA Sunset Calculator'!Z60</f>
        <v>0.779768217722449</v>
      </c>
      <c r="D60" s="19" t="n">
        <f aca="false">(B60 &lt;= $A$5)  OR (B60 &gt;= $A$8)</f>
        <v>1</v>
      </c>
      <c r="E60" s="20" t="str">
        <f aca="false">IF(D60, "Hibernating", VLOOKUP($A$2, 'Species Emergence - Field Notes'!$A$2:$E$13, 2, 0))</f>
        <v>Hibernating</v>
      </c>
      <c r="F60" s="20" t="str">
        <f aca="false">IF(D60, "Hibernating", VLOOKUP($A$2, 'Species Emergence - Field Notes'!$A$2:$E$13, 3, 0))</f>
        <v>Hibernating</v>
      </c>
      <c r="G60" s="27" t="str">
        <f aca="false">IF(D60, "Hibernating", MOD($C60+E60/1440, 1))</f>
        <v>Hibernating</v>
      </c>
      <c r="H60" s="27" t="str">
        <f aca="false">IF(D60, "Hibernating", MOD($C60+F60/1440, 1))</f>
        <v>Hibernating</v>
      </c>
    </row>
    <row r="61" customFormat="false" ht="13.8" hidden="false" customHeight="false" outlineLevel="0" collapsed="false">
      <c r="B61" s="18" t="n">
        <f aca="false">'NOAA Sunset Calculator'!D61</f>
        <v>46082</v>
      </c>
      <c r="C61" s="26" t="n">
        <f aca="false">'NOAA Sunset Calculator'!Z61</f>
        <v>0.781003886735439</v>
      </c>
      <c r="D61" s="19" t="n">
        <f aca="false">(B61 &lt;= $A$5)  OR (B61 &gt;= $A$8)</f>
        <v>1</v>
      </c>
      <c r="E61" s="20" t="str">
        <f aca="false">IF(D61, "Hibernating", VLOOKUP($A$2, 'Species Emergence - Field Notes'!$A$2:$E$13, 2, 0))</f>
        <v>Hibernating</v>
      </c>
      <c r="F61" s="20" t="str">
        <f aca="false">IF(D61, "Hibernating", VLOOKUP($A$2, 'Species Emergence - Field Notes'!$A$2:$E$13, 3, 0))</f>
        <v>Hibernating</v>
      </c>
      <c r="G61" s="27" t="str">
        <f aca="false">IF(D61, "Hibernating", MOD($C61+E61/1440, 1))</f>
        <v>Hibernating</v>
      </c>
      <c r="H61" s="27" t="str">
        <f aca="false">IF(D61, "Hibernating", MOD($C61+F61/1440, 1))</f>
        <v>Hibernating</v>
      </c>
    </row>
    <row r="62" customFormat="false" ht="13.8" hidden="false" customHeight="false" outlineLevel="0" collapsed="false">
      <c r="B62" s="18" t="n">
        <f aca="false">'NOAA Sunset Calculator'!D62</f>
        <v>46083</v>
      </c>
      <c r="C62" s="26" t="n">
        <f aca="false">'NOAA Sunset Calculator'!Z62</f>
        <v>0.782236273438573</v>
      </c>
      <c r="D62" s="19" t="n">
        <f aca="false">(B62 &lt;= $A$5)  OR (B62 &gt;= $A$8)</f>
        <v>1</v>
      </c>
      <c r="E62" s="20" t="str">
        <f aca="false">IF(D62, "Hibernating", VLOOKUP($A$2, 'Species Emergence - Field Notes'!$A$2:$E$13, 2, 0))</f>
        <v>Hibernating</v>
      </c>
      <c r="F62" s="20" t="str">
        <f aca="false">IF(D62, "Hibernating", VLOOKUP($A$2, 'Species Emergence - Field Notes'!$A$2:$E$13, 3, 0))</f>
        <v>Hibernating</v>
      </c>
      <c r="G62" s="27" t="str">
        <f aca="false">IF(D62, "Hibernating", MOD($C62+E62/1440, 1))</f>
        <v>Hibernating</v>
      </c>
      <c r="H62" s="27" t="str">
        <f aca="false">IF(D62, "Hibernating", MOD($C62+F62/1440, 1))</f>
        <v>Hibernating</v>
      </c>
    </row>
    <row r="63" customFormat="false" ht="13.8" hidden="false" customHeight="false" outlineLevel="0" collapsed="false">
      <c r="B63" s="18" t="n">
        <f aca="false">'NOAA Sunset Calculator'!D63</f>
        <v>46084</v>
      </c>
      <c r="C63" s="26" t="n">
        <f aca="false">'NOAA Sunset Calculator'!Z63</f>
        <v>0.783465394219318</v>
      </c>
      <c r="D63" s="19" t="n">
        <f aca="false">(B63 &lt;= $A$5)  OR (B63 &gt;= $A$8)</f>
        <v>1</v>
      </c>
      <c r="E63" s="20" t="str">
        <f aca="false">IF(D63, "Hibernating", VLOOKUP($A$2, 'Species Emergence - Field Notes'!$A$2:$E$13, 2, 0))</f>
        <v>Hibernating</v>
      </c>
      <c r="F63" s="20" t="str">
        <f aca="false">IF(D63, "Hibernating", VLOOKUP($A$2, 'Species Emergence - Field Notes'!$A$2:$E$13, 3, 0))</f>
        <v>Hibernating</v>
      </c>
      <c r="G63" s="27" t="str">
        <f aca="false">IF(D63, "Hibernating", MOD($C63+E63/1440, 1))</f>
        <v>Hibernating</v>
      </c>
      <c r="H63" s="27" t="str">
        <f aca="false">IF(D63, "Hibernating", MOD($C63+F63/1440, 1))</f>
        <v>Hibernating</v>
      </c>
    </row>
    <row r="64" customFormat="false" ht="13.8" hidden="false" customHeight="false" outlineLevel="0" collapsed="false">
      <c r="B64" s="18" t="n">
        <f aca="false">'NOAA Sunset Calculator'!D64</f>
        <v>46085</v>
      </c>
      <c r="C64" s="26" t="n">
        <f aca="false">'NOAA Sunset Calculator'!Z64</f>
        <v>0.784691277065454</v>
      </c>
      <c r="D64" s="19" t="n">
        <f aca="false">(B64 &lt;= $A$5)  OR (B64 &gt;= $A$8)</f>
        <v>1</v>
      </c>
      <c r="E64" s="20" t="str">
        <f aca="false">IF(D64, "Hibernating", VLOOKUP($A$2, 'Species Emergence - Field Notes'!$A$2:$E$13, 2, 0))</f>
        <v>Hibernating</v>
      </c>
      <c r="F64" s="20" t="str">
        <f aca="false">IF(D64, "Hibernating", VLOOKUP($A$2, 'Species Emergence - Field Notes'!$A$2:$E$13, 3, 0))</f>
        <v>Hibernating</v>
      </c>
      <c r="G64" s="27" t="str">
        <f aca="false">IF(D64, "Hibernating", MOD($C64+E64/1440, 1))</f>
        <v>Hibernating</v>
      </c>
      <c r="H64" s="27" t="str">
        <f aca="false">IF(D64, "Hibernating", MOD($C64+F64/1440, 1))</f>
        <v>Hibernating</v>
      </c>
    </row>
    <row r="65" customFormat="false" ht="13.8" hidden="false" customHeight="false" outlineLevel="0" collapsed="false">
      <c r="B65" s="18" t="n">
        <f aca="false">'NOAA Sunset Calculator'!D65</f>
        <v>46086</v>
      </c>
      <c r="C65" s="26" t="n">
        <f aca="false">'NOAA Sunset Calculator'!Z65</f>
        <v>0.78591396080095</v>
      </c>
      <c r="D65" s="19" t="n">
        <f aca="false">(B65 &lt;= $A$5)  OR (B65 &gt;= $A$8)</f>
        <v>1</v>
      </c>
      <c r="E65" s="20" t="str">
        <f aca="false">IF(D65, "Hibernating", VLOOKUP($A$2, 'Species Emergence - Field Notes'!$A$2:$E$13, 2, 0))</f>
        <v>Hibernating</v>
      </c>
      <c r="F65" s="20" t="str">
        <f aca="false">IF(D65, "Hibernating", VLOOKUP($A$2, 'Species Emergence - Field Notes'!$A$2:$E$13, 3, 0))</f>
        <v>Hibernating</v>
      </c>
      <c r="G65" s="27" t="str">
        <f aca="false">IF(D65, "Hibernating", MOD($C65+E65/1440, 1))</f>
        <v>Hibernating</v>
      </c>
      <c r="H65" s="27" t="str">
        <f aca="false">IF(D65, "Hibernating", MOD($C65+F65/1440, 1))</f>
        <v>Hibernating</v>
      </c>
    </row>
    <row r="66" customFormat="false" ht="13.8" hidden="false" customHeight="false" outlineLevel="0" collapsed="false">
      <c r="B66" s="18" t="n">
        <f aca="false">'NOAA Sunset Calculator'!D66</f>
        <v>46087</v>
      </c>
      <c r="C66" s="26" t="n">
        <f aca="false">'NOAA Sunset Calculator'!Z66</f>
        <v>0.787133494333714</v>
      </c>
      <c r="D66" s="19" t="n">
        <f aca="false">(B66 &lt;= $A$5)  OR (B66 &gt;= $A$8)</f>
        <v>1</v>
      </c>
      <c r="E66" s="20" t="str">
        <f aca="false">IF(D66, "Hibernating", VLOOKUP($A$2, 'Species Emergence - Field Notes'!$A$2:$E$13, 2, 0))</f>
        <v>Hibernating</v>
      </c>
      <c r="F66" s="20" t="str">
        <f aca="false">IF(D66, "Hibernating", VLOOKUP($A$2, 'Species Emergence - Field Notes'!$A$2:$E$13, 3, 0))</f>
        <v>Hibernating</v>
      </c>
      <c r="G66" s="27" t="str">
        <f aca="false">IF(D66, "Hibernating", MOD($C66+E66/1440, 1))</f>
        <v>Hibernating</v>
      </c>
      <c r="H66" s="27" t="str">
        <f aca="false">IF(D66, "Hibernating", MOD($C66+F66/1440, 1))</f>
        <v>Hibernating</v>
      </c>
    </row>
    <row r="67" customFormat="false" ht="13.8" hidden="false" customHeight="false" outlineLevel="0" collapsed="false">
      <c r="B67" s="18" t="n">
        <f aca="false">'NOAA Sunset Calculator'!D67</f>
        <v>46088</v>
      </c>
      <c r="C67" s="26" t="n">
        <f aca="false">'NOAA Sunset Calculator'!Z67</f>
        <v>0.788349935915843</v>
      </c>
      <c r="D67" s="19" t="n">
        <f aca="false">(B67 &lt;= $A$5)  OR (B67 &gt;= $A$8)</f>
        <v>1</v>
      </c>
      <c r="E67" s="20" t="str">
        <f aca="false">IF(D67, "Hibernating", VLOOKUP($A$2, 'Species Emergence - Field Notes'!$A$2:$E$13, 2, 0))</f>
        <v>Hibernating</v>
      </c>
      <c r="F67" s="20" t="str">
        <f aca="false">IF(D67, "Hibernating", VLOOKUP($A$2, 'Species Emergence - Field Notes'!$A$2:$E$13, 3, 0))</f>
        <v>Hibernating</v>
      </c>
      <c r="G67" s="27" t="str">
        <f aca="false">IF(D67, "Hibernating", MOD($C67+E67/1440, 1))</f>
        <v>Hibernating</v>
      </c>
      <c r="H67" s="27" t="str">
        <f aca="false">IF(D67, "Hibernating", MOD($C67+F67/1440, 1))</f>
        <v>Hibernating</v>
      </c>
    </row>
    <row r="68" customFormat="false" ht="13.8" hidden="false" customHeight="false" outlineLevel="0" collapsed="false">
      <c r="B68" s="18" t="n">
        <f aca="false">'NOAA Sunset Calculator'!D68</f>
        <v>46089</v>
      </c>
      <c r="C68" s="26" t="n">
        <f aca="false">'NOAA Sunset Calculator'!Z68</f>
        <v>0.789563352416897</v>
      </c>
      <c r="D68" s="19" t="n">
        <f aca="false">(B68 &lt;= $A$5)  OR (B68 &gt;= $A$8)</f>
        <v>1</v>
      </c>
      <c r="E68" s="20" t="str">
        <f aca="false">IF(D68, "Hibernating", VLOOKUP($A$2, 'Species Emergence - Field Notes'!$A$2:$E$13, 2, 0))</f>
        <v>Hibernating</v>
      </c>
      <c r="F68" s="20" t="str">
        <f aca="false">IF(D68, "Hibernating", VLOOKUP($A$2, 'Species Emergence - Field Notes'!$A$2:$E$13, 3, 0))</f>
        <v>Hibernating</v>
      </c>
      <c r="G68" s="27" t="str">
        <f aca="false">IF(D68, "Hibernating", MOD($C68+E68/1440, 1))</f>
        <v>Hibernating</v>
      </c>
      <c r="H68" s="27" t="str">
        <f aca="false">IF(D68, "Hibernating", MOD($C68+F68/1440, 1))</f>
        <v>Hibernating</v>
      </c>
    </row>
    <row r="69" customFormat="false" ht="13.8" hidden="false" customHeight="false" outlineLevel="0" collapsed="false">
      <c r="B69" s="18" t="n">
        <f aca="false">'NOAA Sunset Calculator'!D69</f>
        <v>46090</v>
      </c>
      <c r="C69" s="26" t="n">
        <f aca="false">'NOAA Sunset Calculator'!Z69</f>
        <v>0.790773818610527</v>
      </c>
      <c r="D69" s="19" t="n">
        <f aca="false">(B69 &lt;= $A$5)  OR (B69 &gt;= $A$8)</f>
        <v>1</v>
      </c>
      <c r="E69" s="20" t="str">
        <f aca="false">IF(D69, "Hibernating", VLOOKUP($A$2, 'Species Emergence - Field Notes'!$A$2:$E$13, 2, 0))</f>
        <v>Hibernating</v>
      </c>
      <c r="F69" s="20" t="str">
        <f aca="false">IF(D69, "Hibernating", VLOOKUP($A$2, 'Species Emergence - Field Notes'!$A$2:$E$13, 3, 0))</f>
        <v>Hibernating</v>
      </c>
      <c r="G69" s="27" t="str">
        <f aca="false">IF(D69, "Hibernating", MOD($C69+E69/1440, 1))</f>
        <v>Hibernating</v>
      </c>
      <c r="H69" s="27" t="str">
        <f aca="false">IF(D69, "Hibernating", MOD($C69+F69/1440, 1))</f>
        <v>Hibernating</v>
      </c>
    </row>
    <row r="70" customFormat="false" ht="13.8" hidden="false" customHeight="false" outlineLevel="0" collapsed="false">
      <c r="B70" s="18" t="n">
        <f aca="false">'NOAA Sunset Calculator'!D70</f>
        <v>46091</v>
      </c>
      <c r="C70" s="26" t="n">
        <f aca="false">'NOAA Sunset Calculator'!Z70</f>
        <v>0.791981416474703</v>
      </c>
      <c r="D70" s="19" t="n">
        <f aca="false">(B70 &lt;= $A$5)  OR (B70 &gt;= $A$8)</f>
        <v>1</v>
      </c>
      <c r="E70" s="20" t="str">
        <f aca="false">IF(D70, "Hibernating", VLOOKUP($A$2, 'Species Emergence - Field Notes'!$A$2:$E$13, 2, 0))</f>
        <v>Hibernating</v>
      </c>
      <c r="F70" s="20" t="str">
        <f aca="false">IF(D70, "Hibernating", VLOOKUP($A$2, 'Species Emergence - Field Notes'!$A$2:$E$13, 3, 0))</f>
        <v>Hibernating</v>
      </c>
      <c r="G70" s="27" t="str">
        <f aca="false">IF(D70, "Hibernating", MOD($C70+E70/1440, 1))</f>
        <v>Hibernating</v>
      </c>
      <c r="H70" s="27" t="str">
        <f aca="false">IF(D70, "Hibernating", MOD($C70+F70/1440, 1))</f>
        <v>Hibernating</v>
      </c>
    </row>
    <row r="71" customFormat="false" ht="13.8" hidden="false" customHeight="false" outlineLevel="0" collapsed="false">
      <c r="B71" s="18" t="n">
        <f aca="false">'NOAA Sunset Calculator'!D71</f>
        <v>46092</v>
      </c>
      <c r="C71" s="26" t="n">
        <f aca="false">'NOAA Sunset Calculator'!Z71</f>
        <v>0.793186234505608</v>
      </c>
      <c r="D71" s="19" t="n">
        <f aca="false">(B71 &lt;= $A$5)  OR (B71 &gt;= $A$8)</f>
        <v>1</v>
      </c>
      <c r="E71" s="20" t="str">
        <f aca="false">IF(D71, "Hibernating", VLOOKUP($A$2, 'Species Emergence - Field Notes'!$A$2:$E$13, 2, 0))</f>
        <v>Hibernating</v>
      </c>
      <c r="F71" s="20" t="str">
        <f aca="false">IF(D71, "Hibernating", VLOOKUP($A$2, 'Species Emergence - Field Notes'!$A$2:$E$13, 3, 0))</f>
        <v>Hibernating</v>
      </c>
      <c r="G71" s="27" t="str">
        <f aca="false">IF(D71, "Hibernating", MOD($C71+E71/1440, 1))</f>
        <v>Hibernating</v>
      </c>
      <c r="H71" s="27" t="str">
        <f aca="false">IF(D71, "Hibernating", MOD($C71+F71/1440, 1))</f>
        <v>Hibernating</v>
      </c>
    </row>
    <row r="72" customFormat="false" ht="13.8" hidden="false" customHeight="false" outlineLevel="0" collapsed="false">
      <c r="B72" s="18" t="n">
        <f aca="false">'NOAA Sunset Calculator'!D72</f>
        <v>46093</v>
      </c>
      <c r="C72" s="26" t="n">
        <f aca="false">'NOAA Sunset Calculator'!Z72</f>
        <v>0.794388367045186</v>
      </c>
      <c r="D72" s="19" t="n">
        <f aca="false">(B72 &lt;= $A$5)  OR (B72 &gt;= $A$8)</f>
        <v>1</v>
      </c>
      <c r="E72" s="20" t="str">
        <f aca="false">IF(D72, "Hibernating", VLOOKUP($A$2, 'Species Emergence - Field Notes'!$A$2:$E$13, 2, 0))</f>
        <v>Hibernating</v>
      </c>
      <c r="F72" s="20" t="str">
        <f aca="false">IF(D72, "Hibernating", VLOOKUP($A$2, 'Species Emergence - Field Notes'!$A$2:$E$13, 3, 0))</f>
        <v>Hibernating</v>
      </c>
      <c r="G72" s="27" t="str">
        <f aca="false">IF(D72, "Hibernating", MOD($C72+E72/1440, 1))</f>
        <v>Hibernating</v>
      </c>
      <c r="H72" s="27" t="str">
        <f aca="false">IF(D72, "Hibernating", MOD($C72+F72/1440, 1))</f>
        <v>Hibernating</v>
      </c>
    </row>
    <row r="73" customFormat="false" ht="13.8" hidden="false" customHeight="false" outlineLevel="0" collapsed="false">
      <c r="B73" s="18" t="n">
        <f aca="false">'NOAA Sunset Calculator'!D73</f>
        <v>46094</v>
      </c>
      <c r="C73" s="26" t="n">
        <f aca="false">'NOAA Sunset Calculator'!Z73</f>
        <v>0.795587913622179</v>
      </c>
      <c r="D73" s="19" t="n">
        <f aca="false">(B73 &lt;= $A$5)  OR (B73 &gt;= $A$8)</f>
        <v>1</v>
      </c>
      <c r="E73" s="20" t="str">
        <f aca="false">IF(D73, "Hibernating", VLOOKUP($A$2, 'Species Emergence - Field Notes'!$A$2:$E$13, 2, 0))</f>
        <v>Hibernating</v>
      </c>
      <c r="F73" s="20" t="str">
        <f aca="false">IF(D73, "Hibernating", VLOOKUP($A$2, 'Species Emergence - Field Notes'!$A$2:$E$13, 3, 0))</f>
        <v>Hibernating</v>
      </c>
      <c r="G73" s="27" t="str">
        <f aca="false">IF(D73, "Hibernating", MOD($C73+E73/1440, 1))</f>
        <v>Hibernating</v>
      </c>
      <c r="H73" s="27" t="str">
        <f aca="false">IF(D73, "Hibernating", MOD($C73+F73/1440, 1))</f>
        <v>Hibernating</v>
      </c>
    </row>
    <row r="74" customFormat="false" ht="13.8" hidden="false" customHeight="false" outlineLevel="0" collapsed="false">
      <c r="B74" s="18" t="n">
        <f aca="false">'NOAA Sunset Calculator'!D74</f>
        <v>46095</v>
      </c>
      <c r="C74" s="26" t="n">
        <f aca="false">'NOAA Sunset Calculator'!Z74</f>
        <v>0.796784978306457</v>
      </c>
      <c r="D74" s="19" t="n">
        <f aca="false">(B74 &lt;= $A$5)  OR (B74 &gt;= $A$8)</f>
        <v>1</v>
      </c>
      <c r="E74" s="20" t="str">
        <f aca="false">IF(D74, "Hibernating", VLOOKUP($A$2, 'Species Emergence - Field Notes'!$A$2:$E$13, 2, 0))</f>
        <v>Hibernating</v>
      </c>
      <c r="F74" s="20" t="str">
        <f aca="false">IF(D74, "Hibernating", VLOOKUP($A$2, 'Species Emergence - Field Notes'!$A$2:$E$13, 3, 0))</f>
        <v>Hibernating</v>
      </c>
      <c r="G74" s="27" t="str">
        <f aca="false">IF(D74, "Hibernating", MOD($C74+E74/1440, 1))</f>
        <v>Hibernating</v>
      </c>
      <c r="H74" s="27" t="str">
        <f aca="false">IF(D74, "Hibernating", MOD($C74+F74/1440, 1))</f>
        <v>Hibernating</v>
      </c>
    </row>
    <row r="75" customFormat="false" ht="13.8" hidden="false" customHeight="false" outlineLevel="0" collapsed="false">
      <c r="B75" s="18" t="n">
        <f aca="false">'NOAA Sunset Calculator'!D75</f>
        <v>46096</v>
      </c>
      <c r="C75" s="26" t="n">
        <f aca="false">'NOAA Sunset Calculator'!Z75</f>
        <v>0.797979669076211</v>
      </c>
      <c r="D75" s="19" t="n">
        <f aca="false">(B75 &lt;= $A$5)  OR (B75 &gt;= $A$8)</f>
        <v>1</v>
      </c>
      <c r="E75" s="20" t="str">
        <f aca="false">IF(D75, "Hibernating", VLOOKUP($A$2, 'Species Emergence - Field Notes'!$A$2:$E$13, 2, 0))</f>
        <v>Hibernating</v>
      </c>
      <c r="F75" s="20" t="str">
        <f aca="false">IF(D75, "Hibernating", VLOOKUP($A$2, 'Species Emergence - Field Notes'!$A$2:$E$13, 3, 0))</f>
        <v>Hibernating</v>
      </c>
      <c r="G75" s="27" t="str">
        <f aca="false">IF(D75, "Hibernating", MOD($C75+E75/1440, 1))</f>
        <v>Hibernating</v>
      </c>
      <c r="H75" s="27" t="str">
        <f aca="false">IF(D75, "Hibernating", MOD($C75+F75/1440, 1))</f>
        <v>Hibernating</v>
      </c>
    </row>
    <row r="76" customFormat="false" ht="13.8" hidden="false" customHeight="false" outlineLevel="0" collapsed="false">
      <c r="B76" s="18" t="n">
        <f aca="false">'NOAA Sunset Calculator'!D76</f>
        <v>46097</v>
      </c>
      <c r="C76" s="26" t="n">
        <f aca="false">'NOAA Sunset Calculator'!Z76</f>
        <v>0.799172097197675</v>
      </c>
      <c r="D76" s="19" t="n">
        <f aca="false">(B76 &lt;= $A$5)  OR (B76 &gt;= $A$8)</f>
        <v>1</v>
      </c>
      <c r="E76" s="20" t="str">
        <f aca="false">IF(D76, "Hibernating", VLOOKUP($A$2, 'Species Emergence - Field Notes'!$A$2:$E$13, 2, 0))</f>
        <v>Hibernating</v>
      </c>
      <c r="F76" s="20" t="str">
        <f aca="false">IF(D76, "Hibernating", VLOOKUP($A$2, 'Species Emergence - Field Notes'!$A$2:$E$13, 3, 0))</f>
        <v>Hibernating</v>
      </c>
      <c r="G76" s="27" t="str">
        <f aca="false">IF(D76, "Hibernating", MOD($C76+E76/1440, 1))</f>
        <v>Hibernating</v>
      </c>
      <c r="H76" s="27" t="str">
        <f aca="false">IF(D76, "Hibernating", MOD($C76+F76/1440, 1))</f>
        <v>Hibernating</v>
      </c>
    </row>
    <row r="77" customFormat="false" ht="13.8" hidden="false" customHeight="false" outlineLevel="0" collapsed="false">
      <c r="B77" s="18" t="n">
        <f aca="false">'NOAA Sunset Calculator'!D77</f>
        <v>46098</v>
      </c>
      <c r="C77" s="26" t="n">
        <f aca="false">'NOAA Sunset Calculator'!Z77</f>
        <v>0.800362376616782</v>
      </c>
      <c r="D77" s="19" t="n">
        <f aca="false">(B77 &lt;= $A$5)  OR (B77 &gt;= $A$8)</f>
        <v>1</v>
      </c>
      <c r="E77" s="20" t="str">
        <f aca="false">IF(D77, "Hibernating", VLOOKUP($A$2, 'Species Emergence - Field Notes'!$A$2:$E$13, 2, 0))</f>
        <v>Hibernating</v>
      </c>
      <c r="F77" s="20" t="str">
        <f aca="false">IF(D77, "Hibernating", VLOOKUP($A$2, 'Species Emergence - Field Notes'!$A$2:$E$13, 3, 0))</f>
        <v>Hibernating</v>
      </c>
      <c r="G77" s="27" t="str">
        <f aca="false">IF(D77, "Hibernating", MOD($C77+E77/1440, 1))</f>
        <v>Hibernating</v>
      </c>
      <c r="H77" s="27" t="str">
        <f aca="false">IF(D77, "Hibernating", MOD($C77+F77/1440, 1))</f>
        <v>Hibernating</v>
      </c>
    </row>
    <row r="78" customFormat="false" ht="13.8" hidden="false" customHeight="false" outlineLevel="0" collapsed="false">
      <c r="B78" s="18" t="n">
        <f aca="false">'NOAA Sunset Calculator'!D78</f>
        <v>46099</v>
      </c>
      <c r="C78" s="26" t="n">
        <f aca="false">'NOAA Sunset Calculator'!Z78</f>
        <v>0.801550623362228</v>
      </c>
      <c r="D78" s="19" t="n">
        <f aca="false">(B78 &lt;= $A$5)  OR (B78 &gt;= $A$8)</f>
        <v>1</v>
      </c>
      <c r="E78" s="20" t="str">
        <f aca="false">IF(D78, "Hibernating", VLOOKUP($A$2, 'Species Emergence - Field Notes'!$A$2:$E$13, 2, 0))</f>
        <v>Hibernating</v>
      </c>
      <c r="F78" s="20" t="str">
        <f aca="false">IF(D78, "Hibernating", VLOOKUP($A$2, 'Species Emergence - Field Notes'!$A$2:$E$13, 3, 0))</f>
        <v>Hibernating</v>
      </c>
      <c r="G78" s="27" t="str">
        <f aca="false">IF(D78, "Hibernating", MOD($C78+E78/1440, 1))</f>
        <v>Hibernating</v>
      </c>
      <c r="H78" s="27" t="str">
        <f aca="false">IF(D78, "Hibernating", MOD($C78+F78/1440, 1))</f>
        <v>Hibernating</v>
      </c>
    </row>
    <row r="79" customFormat="false" ht="13.8" hidden="false" customHeight="false" outlineLevel="0" collapsed="false">
      <c r="B79" s="18" t="n">
        <f aca="false">'NOAA Sunset Calculator'!D79</f>
        <v>46100</v>
      </c>
      <c r="C79" s="26" t="n">
        <f aca="false">'NOAA Sunset Calculator'!Z79</f>
        <v>0.802736954959256</v>
      </c>
      <c r="D79" s="19" t="n">
        <f aca="false">(B79 &lt;= $A$5)  OR (B79 &gt;= $A$8)</f>
        <v>1</v>
      </c>
      <c r="E79" s="20" t="str">
        <f aca="false">IF(D79, "Hibernating", VLOOKUP($A$2, 'Species Emergence - Field Notes'!$A$2:$E$13, 2, 0))</f>
        <v>Hibernating</v>
      </c>
      <c r="F79" s="20" t="str">
        <f aca="false">IF(D79, "Hibernating", VLOOKUP($A$2, 'Species Emergence - Field Notes'!$A$2:$E$13, 3, 0))</f>
        <v>Hibernating</v>
      </c>
      <c r="G79" s="27" t="str">
        <f aca="false">IF(D79, "Hibernating", MOD($C79+E79/1440, 1))</f>
        <v>Hibernating</v>
      </c>
      <c r="H79" s="27" t="str">
        <f aca="false">IF(D79, "Hibernating", MOD($C79+F79/1440, 1))</f>
        <v>Hibernating</v>
      </c>
    </row>
    <row r="80" customFormat="false" ht="13.8" hidden="false" customHeight="false" outlineLevel="0" collapsed="false">
      <c r="B80" s="18" t="n">
        <f aca="false">'NOAA Sunset Calculator'!D80</f>
        <v>46101</v>
      </c>
      <c r="C80" s="26" t="n">
        <f aca="false">'NOAA Sunset Calculator'!Z80</f>
        <v>0.803921489853487</v>
      </c>
      <c r="D80" s="19" t="n">
        <f aca="false">(B80 &lt;= $A$5)  OR (B80 &gt;= $A$8)</f>
        <v>1</v>
      </c>
      <c r="E80" s="20" t="str">
        <f aca="false">IF(D80, "Hibernating", VLOOKUP($A$2, 'Species Emergence - Field Notes'!$A$2:$E$13, 2, 0))</f>
        <v>Hibernating</v>
      </c>
      <c r="F80" s="20" t="str">
        <f aca="false">IF(D80, "Hibernating", VLOOKUP($A$2, 'Species Emergence - Field Notes'!$A$2:$E$13, 3, 0))</f>
        <v>Hibernating</v>
      </c>
      <c r="G80" s="27" t="str">
        <f aca="false">IF(D80, "Hibernating", MOD($C80+E80/1440, 1))</f>
        <v>Hibernating</v>
      </c>
      <c r="H80" s="27" t="str">
        <f aca="false">IF(D80, "Hibernating", MOD($C80+F80/1440, 1))</f>
        <v>Hibernating</v>
      </c>
    </row>
    <row r="81" customFormat="false" ht="13.8" hidden="false" customHeight="false" outlineLevel="0" collapsed="false">
      <c r="B81" s="18" t="n">
        <f aca="false">'NOAA Sunset Calculator'!D81</f>
        <v>46102</v>
      </c>
      <c r="C81" s="26" t="n">
        <f aca="false">'NOAA Sunset Calculator'!Z81</f>
        <v>0.805104346844019</v>
      </c>
      <c r="D81" s="19" t="n">
        <f aca="false">(B81 &lt;= $A$5)  OR (B81 &gt;= $A$8)</f>
        <v>1</v>
      </c>
      <c r="E81" s="20" t="str">
        <f aca="false">IF(D81, "Hibernating", VLOOKUP($A$2, 'Species Emergence - Field Notes'!$A$2:$E$13, 2, 0))</f>
        <v>Hibernating</v>
      </c>
      <c r="F81" s="20" t="str">
        <f aca="false">IF(D81, "Hibernating", VLOOKUP($A$2, 'Species Emergence - Field Notes'!$A$2:$E$13, 3, 0))</f>
        <v>Hibernating</v>
      </c>
      <c r="G81" s="27" t="str">
        <f aca="false">IF(D81, "Hibernating", MOD($C81+E81/1440, 1))</f>
        <v>Hibernating</v>
      </c>
      <c r="H81" s="27" t="str">
        <f aca="false">IF(D81, "Hibernating", MOD($C81+F81/1440, 1))</f>
        <v>Hibernating</v>
      </c>
    </row>
    <row r="82" customFormat="false" ht="13.8" hidden="false" customHeight="false" outlineLevel="0" collapsed="false">
      <c r="B82" s="18" t="n">
        <f aca="false">'NOAA Sunset Calculator'!D82</f>
        <v>46103</v>
      </c>
      <c r="C82" s="26" t="n">
        <f aca="false">'NOAA Sunset Calculator'!Z82</f>
        <v>0.80628564452501</v>
      </c>
      <c r="D82" s="19" t="n">
        <f aca="false">(B82 &lt;= $A$5)  OR (B82 &gt;= $A$8)</f>
        <v>1</v>
      </c>
      <c r="E82" s="20" t="str">
        <f aca="false">IF(D82, "Hibernating", VLOOKUP($A$2, 'Species Emergence - Field Notes'!$A$2:$E$13, 2, 0))</f>
        <v>Hibernating</v>
      </c>
      <c r="F82" s="20" t="str">
        <f aca="false">IF(D82, "Hibernating", VLOOKUP($A$2, 'Species Emergence - Field Notes'!$A$2:$E$13, 3, 0))</f>
        <v>Hibernating</v>
      </c>
      <c r="G82" s="27" t="str">
        <f aca="false">IF(D82, "Hibernating", MOD($C82+E82/1440, 1))</f>
        <v>Hibernating</v>
      </c>
      <c r="H82" s="27" t="str">
        <f aca="false">IF(D82, "Hibernating", MOD($C82+F82/1440, 1))</f>
        <v>Hibernating</v>
      </c>
    </row>
    <row r="83" customFormat="false" ht="13.8" hidden="false" customHeight="false" outlineLevel="0" collapsed="false">
      <c r="B83" s="18" t="n">
        <f aca="false">'NOAA Sunset Calculator'!D83</f>
        <v>46104</v>
      </c>
      <c r="C83" s="26" t="n">
        <f aca="false">'NOAA Sunset Calculator'!Z83</f>
        <v>0.807465500734935</v>
      </c>
      <c r="D83" s="19" t="n">
        <f aca="false">(B83 &lt;= $A$5)  OR (B83 &gt;= $A$8)</f>
        <v>1</v>
      </c>
      <c r="E83" s="20" t="str">
        <f aca="false">IF(D83, "Hibernating", VLOOKUP($A$2, 'Species Emergence - Field Notes'!$A$2:$E$13, 2, 0))</f>
        <v>Hibernating</v>
      </c>
      <c r="F83" s="20" t="str">
        <f aca="false">IF(D83, "Hibernating", VLOOKUP($A$2, 'Species Emergence - Field Notes'!$A$2:$E$13, 3, 0))</f>
        <v>Hibernating</v>
      </c>
      <c r="G83" s="27" t="str">
        <f aca="false">IF(D83, "Hibernating", MOD($C83+E83/1440, 1))</f>
        <v>Hibernating</v>
      </c>
      <c r="H83" s="27" t="str">
        <f aca="false">IF(D83, "Hibernating", MOD($C83+F83/1440, 1))</f>
        <v>Hibernating</v>
      </c>
    </row>
    <row r="84" customFormat="false" ht="13.8" hidden="false" customHeight="false" outlineLevel="0" collapsed="false">
      <c r="B84" s="18" t="n">
        <f aca="false">'NOAA Sunset Calculator'!D84</f>
        <v>46105</v>
      </c>
      <c r="C84" s="26" t="n">
        <f aca="false">'NOAA Sunset Calculator'!Z84</f>
        <v>0.80864403201264</v>
      </c>
      <c r="D84" s="19" t="n">
        <f aca="false">(B84 &lt;= $A$5)  OR (B84 &gt;= $A$8)</f>
        <v>1</v>
      </c>
      <c r="E84" s="20" t="str">
        <f aca="false">IF(D84, "Hibernating", VLOOKUP($A$2, 'Species Emergence - Field Notes'!$A$2:$E$13, 2, 0))</f>
        <v>Hibernating</v>
      </c>
      <c r="F84" s="20" t="str">
        <f aca="false">IF(D84, "Hibernating", VLOOKUP($A$2, 'Species Emergence - Field Notes'!$A$2:$E$13, 3, 0))</f>
        <v>Hibernating</v>
      </c>
      <c r="G84" s="27" t="str">
        <f aca="false">IF(D84, "Hibernating", MOD($C84+E84/1440, 1))</f>
        <v>Hibernating</v>
      </c>
      <c r="H84" s="27" t="str">
        <f aca="false">IF(D84, "Hibernating", MOD($C84+F84/1440, 1))</f>
        <v>Hibernating</v>
      </c>
    </row>
    <row r="85" customFormat="false" ht="13.8" hidden="false" customHeight="false" outlineLevel="0" collapsed="false">
      <c r="B85" s="18" t="n">
        <f aca="false">'NOAA Sunset Calculator'!D85</f>
        <v>46106</v>
      </c>
      <c r="C85" s="26" t="n">
        <f aca="false">'NOAA Sunset Calculator'!Z85</f>
        <v>0.809821353059352</v>
      </c>
      <c r="D85" s="19" t="n">
        <f aca="false">(B85 &lt;= $A$5)  OR (B85 &gt;= $A$8)</f>
        <v>1</v>
      </c>
      <c r="E85" s="20" t="str">
        <f aca="false">IF(D85, "Hibernating", VLOOKUP($A$2, 'Species Emergence - Field Notes'!$A$2:$E$13, 2, 0))</f>
        <v>Hibernating</v>
      </c>
      <c r="F85" s="20" t="str">
        <f aca="false">IF(D85, "Hibernating", VLOOKUP($A$2, 'Species Emergence - Field Notes'!$A$2:$E$13, 3, 0))</f>
        <v>Hibernating</v>
      </c>
      <c r="G85" s="27" t="str">
        <f aca="false">IF(D85, "Hibernating", MOD($C85+E85/1440, 1))</f>
        <v>Hibernating</v>
      </c>
      <c r="H85" s="27" t="str">
        <f aca="false">IF(D85, "Hibernating", MOD($C85+F85/1440, 1))</f>
        <v>Hibernating</v>
      </c>
    </row>
    <row r="86" customFormat="false" ht="13.8" hidden="false" customHeight="false" outlineLevel="0" collapsed="false">
      <c r="B86" s="18" t="n">
        <f aca="false">'NOAA Sunset Calculator'!D86</f>
        <v>46107</v>
      </c>
      <c r="C86" s="26" t="n">
        <f aca="false">'NOAA Sunset Calculator'!Z86</f>
        <v>0.810997576205764</v>
      </c>
      <c r="D86" s="19" t="n">
        <f aca="false">(B86 &lt;= $A$5)  OR (B86 &gt;= $A$8)</f>
        <v>1</v>
      </c>
      <c r="E86" s="20" t="str">
        <f aca="false">IF(D86, "Hibernating", VLOOKUP($A$2, 'Species Emergence - Field Notes'!$A$2:$E$13, 2, 0))</f>
        <v>Hibernating</v>
      </c>
      <c r="F86" s="20" t="str">
        <f aca="false">IF(D86, "Hibernating", VLOOKUP($A$2, 'Species Emergence - Field Notes'!$A$2:$E$13, 3, 0))</f>
        <v>Hibernating</v>
      </c>
      <c r="G86" s="27" t="str">
        <f aca="false">IF(D86, "Hibernating", MOD($C86+E86/1440, 1))</f>
        <v>Hibernating</v>
      </c>
      <c r="H86" s="27" t="str">
        <f aca="false">IF(D86, "Hibernating", MOD($C86+F86/1440, 1))</f>
        <v>Hibernating</v>
      </c>
    </row>
    <row r="87" customFormat="false" ht="13.8" hidden="false" customHeight="false" outlineLevel="0" collapsed="false">
      <c r="B87" s="18" t="n">
        <f aca="false">'NOAA Sunset Calculator'!D87</f>
        <v>46108</v>
      </c>
      <c r="C87" s="26" t="n">
        <f aca="false">'NOAA Sunset Calculator'!Z87</f>
        <v>0.812172810883311</v>
      </c>
      <c r="D87" s="19" t="n">
        <f aca="false">(B87 &lt;= $A$5)  OR (B87 &gt;= $A$8)</f>
        <v>1</v>
      </c>
      <c r="E87" s="20" t="str">
        <f aca="false">IF(D87, "Hibernating", VLOOKUP($A$2, 'Species Emergence - Field Notes'!$A$2:$E$13, 2, 0))</f>
        <v>Hibernating</v>
      </c>
      <c r="F87" s="20" t="str">
        <f aca="false">IF(D87, "Hibernating", VLOOKUP($A$2, 'Species Emergence - Field Notes'!$A$2:$E$13, 3, 0))</f>
        <v>Hibernating</v>
      </c>
      <c r="G87" s="27" t="str">
        <f aca="false">IF(D87, "Hibernating", MOD($C87+E87/1440, 1))</f>
        <v>Hibernating</v>
      </c>
      <c r="H87" s="27" t="str">
        <f aca="false">IF(D87, "Hibernating", MOD($C87+F87/1440, 1))</f>
        <v>Hibernating</v>
      </c>
    </row>
    <row r="88" customFormat="false" ht="13.8" hidden="false" customHeight="false" outlineLevel="0" collapsed="false">
      <c r="B88" s="18" t="n">
        <f aca="false">'NOAA Sunset Calculator'!D88</f>
        <v>46109</v>
      </c>
      <c r="C88" s="26" t="n">
        <f aca="false">'NOAA Sunset Calculator'!Z88</f>
        <v>0.813347163098797</v>
      </c>
      <c r="D88" s="19" t="n">
        <f aca="false">(B88 &lt;= $A$5)  OR (B88 &gt;= $A$8)</f>
        <v>1</v>
      </c>
      <c r="E88" s="20" t="str">
        <f aca="false">IF(D88, "Hibernating", VLOOKUP($A$2, 'Species Emergence - Field Notes'!$A$2:$E$13, 2, 0))</f>
        <v>Hibernating</v>
      </c>
      <c r="F88" s="20" t="str">
        <f aca="false">IF(D88, "Hibernating", VLOOKUP($A$2, 'Species Emergence - Field Notes'!$A$2:$E$13, 3, 0))</f>
        <v>Hibernating</v>
      </c>
      <c r="G88" s="27" t="str">
        <f aca="false">IF(D88, "Hibernating", MOD($C88+E88/1440, 1))</f>
        <v>Hibernating</v>
      </c>
      <c r="H88" s="27" t="str">
        <f aca="false">IF(D88, "Hibernating", MOD($C88+F88/1440, 1))</f>
        <v>Hibernating</v>
      </c>
    </row>
    <row r="89" customFormat="false" ht="13.8" hidden="false" customHeight="false" outlineLevel="0" collapsed="false">
      <c r="B89" s="18" t="n">
        <f aca="false">'NOAA Sunset Calculator'!D89</f>
        <v>46110</v>
      </c>
      <c r="C89" s="26" t="n">
        <f aca="false">'NOAA Sunset Calculator'!Z89</f>
        <v>0.814520734911503</v>
      </c>
      <c r="D89" s="19" t="n">
        <f aca="false">(B89 &lt;= $A$5)  OR (B89 &gt;= $A$8)</f>
        <v>1</v>
      </c>
      <c r="E89" s="20" t="str">
        <f aca="false">IF(D89, "Hibernating", VLOOKUP($A$2, 'Species Emergence - Field Notes'!$A$2:$E$13, 2, 0))</f>
        <v>Hibernating</v>
      </c>
      <c r="F89" s="20" t="str">
        <f aca="false">IF(D89, "Hibernating", VLOOKUP($A$2, 'Species Emergence - Field Notes'!$A$2:$E$13, 3, 0))</f>
        <v>Hibernating</v>
      </c>
      <c r="G89" s="27" t="str">
        <f aca="false">IF(D89, "Hibernating", MOD($C89+E89/1440, 1))</f>
        <v>Hibernating</v>
      </c>
      <c r="H89" s="27" t="str">
        <f aca="false">IF(D89, "Hibernating", MOD($C89+F89/1440, 1))</f>
        <v>Hibernating</v>
      </c>
    </row>
    <row r="90" customFormat="false" ht="13.8" hidden="false" customHeight="false" outlineLevel="0" collapsed="false">
      <c r="B90" s="18" t="n">
        <f aca="false">'NOAA Sunset Calculator'!D90</f>
        <v>46111</v>
      </c>
      <c r="C90" s="26" t="n">
        <f aca="false">'NOAA Sunset Calculator'!Z90</f>
        <v>0.815693623911955</v>
      </c>
      <c r="D90" s="19" t="n">
        <f aca="false">(B90 &lt;= $A$5)  OR (B90 &gt;= $A$8)</f>
        <v>1</v>
      </c>
      <c r="E90" s="20" t="str">
        <f aca="false">IF(D90, "Hibernating", VLOOKUP($A$2, 'Species Emergence - Field Notes'!$A$2:$E$13, 2, 0))</f>
        <v>Hibernating</v>
      </c>
      <c r="F90" s="20" t="str">
        <f aca="false">IF(D90, "Hibernating", VLOOKUP($A$2, 'Species Emergence - Field Notes'!$A$2:$E$13, 3, 0))</f>
        <v>Hibernating</v>
      </c>
      <c r="G90" s="27" t="str">
        <f aca="false">IF(D90, "Hibernating", MOD($C90+E90/1440, 1))</f>
        <v>Hibernating</v>
      </c>
      <c r="H90" s="27" t="str">
        <f aca="false">IF(D90, "Hibernating", MOD($C90+F90/1440, 1))</f>
        <v>Hibernating</v>
      </c>
    </row>
    <row r="91" customFormat="false" ht="13.8" hidden="false" customHeight="false" outlineLevel="0" collapsed="false">
      <c r="B91" s="18" t="n">
        <f aca="false">'NOAA Sunset Calculator'!D91</f>
        <v>46112</v>
      </c>
      <c r="C91" s="26" t="n">
        <f aca="false">'NOAA Sunset Calculator'!Z91</f>
        <v>0.816865922701569</v>
      </c>
      <c r="D91" s="19" t="n">
        <f aca="false">(B91 &lt;= $A$5)  OR (B91 &gt;= $A$8)</f>
        <v>1</v>
      </c>
      <c r="E91" s="20" t="str">
        <f aca="false">IF(D91, "Hibernating", VLOOKUP($A$2, 'Species Emergence - Field Notes'!$A$2:$E$13, 2, 0))</f>
        <v>Hibernating</v>
      </c>
      <c r="F91" s="20" t="str">
        <f aca="false">IF(D91, "Hibernating", VLOOKUP($A$2, 'Species Emergence - Field Notes'!$A$2:$E$13, 3, 0))</f>
        <v>Hibernating</v>
      </c>
      <c r="G91" s="27" t="str">
        <f aca="false">IF(D91, "Hibernating", MOD($C91+E91/1440, 1))</f>
        <v>Hibernating</v>
      </c>
      <c r="H91" s="27" t="str">
        <f aca="false">IF(D91, "Hibernating", MOD($C91+F91/1440, 1))</f>
        <v>Hibernating</v>
      </c>
    </row>
    <row r="92" customFormat="false" ht="13.8" hidden="false" customHeight="false" outlineLevel="0" collapsed="false">
      <c r="B92" s="18" t="n">
        <f aca="false">'NOAA Sunset Calculator'!D92</f>
        <v>46113</v>
      </c>
      <c r="C92" s="26" t="n">
        <f aca="false">'NOAA Sunset Calculator'!Z92</f>
        <v>0.818037718372413</v>
      </c>
      <c r="D92" s="19" t="n">
        <f aca="false">(B92 &lt;= $A$5)  OR (B92 &gt;= $A$8)</f>
        <v>1</v>
      </c>
      <c r="E92" s="20" t="str">
        <f aca="false">IF(D92, "Hibernating", VLOOKUP($A$2, 'Species Emergence - Field Notes'!$A$2:$E$13, 2, 0))</f>
        <v>Hibernating</v>
      </c>
      <c r="F92" s="20" t="str">
        <f aca="false">IF(D92, "Hibernating", VLOOKUP($A$2, 'Species Emergence - Field Notes'!$A$2:$E$13, 3, 0))</f>
        <v>Hibernating</v>
      </c>
      <c r="G92" s="27" t="str">
        <f aca="false">IF(D92, "Hibernating", MOD($C92+E92/1440, 1))</f>
        <v>Hibernating</v>
      </c>
      <c r="H92" s="27" t="str">
        <f aca="false">IF(D92, "Hibernating", MOD($C92+F92/1440, 1))</f>
        <v>Hibernating</v>
      </c>
    </row>
    <row r="93" customFormat="false" ht="13.8" hidden="false" customHeight="false" outlineLevel="0" collapsed="false">
      <c r="B93" s="18" t="n">
        <f aca="false">'NOAA Sunset Calculator'!D93</f>
        <v>46114</v>
      </c>
      <c r="C93" s="26" t="n">
        <f aca="false">'NOAA Sunset Calculator'!Z93</f>
        <v>0.819209091986377</v>
      </c>
      <c r="D93" s="19" t="n">
        <f aca="false">(B93 &lt;= $A$5)  OR (B93 &gt;= $A$8)</f>
        <v>0</v>
      </c>
      <c r="E93" s="20" t="n">
        <f aca="false">IF(D93, "Hibernating", VLOOKUP($A$2, 'Species Emergence - Field Notes'!$A$2:$E$13, 2, 0))</f>
        <v>5</v>
      </c>
      <c r="F93" s="20" t="n">
        <f aca="false">IF(D93, "Hibernating", VLOOKUP($A$2, 'Species Emergence - Field Notes'!$A$2:$E$13, 3, 0))</f>
        <v>30</v>
      </c>
      <c r="G93" s="27" t="n">
        <f aca="false">IF(D93, "Hibernating", MOD($C93+E93/1440, 1))</f>
        <v>0.822681314208588</v>
      </c>
      <c r="H93" s="27" t="n">
        <f aca="false">IF(D93, "Hibernating", MOD($C93+F93/1440, 1))</f>
        <v>0.840042425319699</v>
      </c>
    </row>
    <row r="94" customFormat="false" ht="13.8" hidden="false" customHeight="false" outlineLevel="0" collapsed="false">
      <c r="B94" s="18" t="n">
        <f aca="false">'NOAA Sunset Calculator'!D94</f>
        <v>46115</v>
      </c>
      <c r="C94" s="26" t="n">
        <f aca="false">'NOAA Sunset Calculator'!Z94</f>
        <v>0.820380118053102</v>
      </c>
      <c r="D94" s="19" t="n">
        <f aca="false">(B94 &lt;= $A$5)  OR (B94 &gt;= $A$8)</f>
        <v>0</v>
      </c>
      <c r="E94" s="20" t="n">
        <f aca="false">IF(D94, "Hibernating", VLOOKUP($A$2, 'Species Emergence - Field Notes'!$A$2:$E$13, 2, 0))</f>
        <v>5</v>
      </c>
      <c r="F94" s="20" t="n">
        <f aca="false">IF(D94, "Hibernating", VLOOKUP($A$2, 'Species Emergence - Field Notes'!$A$2:$E$13, 3, 0))</f>
        <v>30</v>
      </c>
      <c r="G94" s="27" t="n">
        <f aca="false">IF(D94, "Hibernating", MOD($C94+E94/1440, 1))</f>
        <v>0.823852340275313</v>
      </c>
      <c r="H94" s="27" t="n">
        <f aca="false">IF(D94, "Hibernating", MOD($C94+F94/1440, 1))</f>
        <v>0.841213451386424</v>
      </c>
    </row>
    <row r="95" customFormat="false" ht="13.8" hidden="false" customHeight="false" outlineLevel="0" collapsed="false">
      <c r="B95" s="18" t="n">
        <f aca="false">'NOAA Sunset Calculator'!D95</f>
        <v>46116</v>
      </c>
      <c r="C95" s="26" t="n">
        <f aca="false">'NOAA Sunset Calculator'!Z95</f>
        <v>0.821550864006085</v>
      </c>
      <c r="D95" s="19" t="n">
        <f aca="false">(B95 &lt;= $A$5)  OR (B95 &gt;= $A$8)</f>
        <v>0</v>
      </c>
      <c r="E95" s="20" t="n">
        <f aca="false">IF(D95, "Hibernating", VLOOKUP($A$2, 'Species Emergence - Field Notes'!$A$2:$E$13, 2, 0))</f>
        <v>5</v>
      </c>
      <c r="F95" s="20" t="n">
        <f aca="false">IF(D95, "Hibernating", VLOOKUP($A$2, 'Species Emergence - Field Notes'!$A$2:$E$13, 3, 0))</f>
        <v>30</v>
      </c>
      <c r="G95" s="27" t="n">
        <f aca="false">IF(D95, "Hibernating", MOD($C95+E95/1440, 1))</f>
        <v>0.825023086228299</v>
      </c>
      <c r="H95" s="27" t="n">
        <f aca="false">IF(D95, "Hibernating", MOD($C95+F95/1440, 1))</f>
        <v>0.84238419733941</v>
      </c>
    </row>
    <row r="96" customFormat="false" ht="13.8" hidden="false" customHeight="false" outlineLevel="0" collapsed="false">
      <c r="B96" s="18" t="n">
        <f aca="false">'NOAA Sunset Calculator'!D96</f>
        <v>46117</v>
      </c>
      <c r="C96" s="26" t="n">
        <f aca="false">'NOAA Sunset Calculator'!Z96</f>
        <v>0.822721389676454</v>
      </c>
      <c r="D96" s="19" t="n">
        <f aca="false">(B96 &lt;= $A$5)  OR (B96 &gt;= $A$8)</f>
        <v>0</v>
      </c>
      <c r="E96" s="20" t="n">
        <f aca="false">IF(D96, "Hibernating", VLOOKUP($A$2, 'Species Emergence - Field Notes'!$A$2:$E$13, 2, 0))</f>
        <v>5</v>
      </c>
      <c r="F96" s="20" t="n">
        <f aca="false">IF(D96, "Hibernating", VLOOKUP($A$2, 'Species Emergence - Field Notes'!$A$2:$E$13, 3, 0))</f>
        <v>30</v>
      </c>
      <c r="G96" s="27" t="n">
        <f aca="false">IF(D96, "Hibernating", MOD($C96+E96/1440, 1))</f>
        <v>0.826193611898669</v>
      </c>
      <c r="H96" s="27" t="n">
        <f aca="false">IF(D96, "Hibernating", MOD($C96+F96/1440, 1))</f>
        <v>0.84355472300978</v>
      </c>
    </row>
    <row r="97" customFormat="false" ht="13.8" hidden="false" customHeight="false" outlineLevel="0" collapsed="false">
      <c r="B97" s="18" t="n">
        <f aca="false">'NOAA Sunset Calculator'!D97</f>
        <v>46118</v>
      </c>
      <c r="C97" s="26" t="n">
        <f aca="false">'NOAA Sunset Calculator'!Z97</f>
        <v>0.823891746763936</v>
      </c>
      <c r="D97" s="19" t="n">
        <f aca="false">(B97 &lt;= $A$5)  OR (B97 &gt;= $A$8)</f>
        <v>0</v>
      </c>
      <c r="E97" s="20" t="n">
        <f aca="false">IF(D97, "Hibernating", VLOOKUP($A$2, 'Species Emergence - Field Notes'!$A$2:$E$13, 2, 0))</f>
        <v>5</v>
      </c>
      <c r="F97" s="20" t="n">
        <f aca="false">IF(D97, "Hibernating", VLOOKUP($A$2, 'Species Emergence - Field Notes'!$A$2:$E$13, 3, 0))</f>
        <v>30</v>
      </c>
      <c r="G97" s="27" t="n">
        <f aca="false">IF(D97, "Hibernating", MOD($C97+E97/1440, 1))</f>
        <v>0.827363968986157</v>
      </c>
      <c r="H97" s="27" t="n">
        <f aca="false">IF(D97, "Hibernating", MOD($C97+F97/1440, 1))</f>
        <v>0.844725080097269</v>
      </c>
    </row>
    <row r="98" customFormat="false" ht="13.8" hidden="false" customHeight="false" outlineLevel="0" collapsed="false">
      <c r="B98" s="18" t="n">
        <f aca="false">'NOAA Sunset Calculator'!D98</f>
        <v>46119</v>
      </c>
      <c r="C98" s="26" t="n">
        <f aca="false">'NOAA Sunset Calculator'!Z98</f>
        <v>0.825061978304703</v>
      </c>
      <c r="D98" s="19" t="n">
        <f aca="false">(B98 &lt;= $A$5)  OR (B98 &gt;= $A$8)</f>
        <v>0</v>
      </c>
      <c r="E98" s="20" t="n">
        <f aca="false">IF(D98, "Hibernating", VLOOKUP($A$2, 'Species Emergence - Field Notes'!$A$2:$E$13, 2, 0))</f>
        <v>5</v>
      </c>
      <c r="F98" s="20" t="n">
        <f aca="false">IF(D98, "Hibernating", VLOOKUP($A$2, 'Species Emergence - Field Notes'!$A$2:$E$13, 3, 0))</f>
        <v>30</v>
      </c>
      <c r="G98" s="27" t="n">
        <f aca="false">IF(D98, "Hibernating", MOD($C98+E98/1440, 1))</f>
        <v>0.828534200526921</v>
      </c>
      <c r="H98" s="27" t="n">
        <f aca="false">IF(D98, "Hibernating", MOD($C98+F98/1440, 1))</f>
        <v>0.845895311638032</v>
      </c>
    </row>
    <row r="99" customFormat="false" ht="13.8" hidden="false" customHeight="false" outlineLevel="0" collapsed="false">
      <c r="B99" s="18" t="n">
        <f aca="false">'NOAA Sunset Calculator'!D99</f>
        <v>46120</v>
      </c>
      <c r="C99" s="26" t="n">
        <f aca="false">'NOAA Sunset Calculator'!Z99</f>
        <v>0.826232118135832</v>
      </c>
      <c r="D99" s="19" t="n">
        <f aca="false">(B99 &lt;= $A$5)  OR (B99 &gt;= $A$8)</f>
        <v>0</v>
      </c>
      <c r="E99" s="20" t="n">
        <f aca="false">IF(D99, "Hibernating", VLOOKUP($A$2, 'Species Emergence - Field Notes'!$A$2:$E$13, 2, 0))</f>
        <v>5</v>
      </c>
      <c r="F99" s="20" t="n">
        <f aca="false">IF(D99, "Hibernating", VLOOKUP($A$2, 'Species Emergence - Field Notes'!$A$2:$E$13, 3, 0))</f>
        <v>30</v>
      </c>
      <c r="G99" s="27" t="n">
        <f aca="false">IF(D99, "Hibernating", MOD($C99+E99/1440, 1))</f>
        <v>0.829704340358044</v>
      </c>
      <c r="H99" s="27" t="n">
        <f aca="false">IF(D99, "Hibernating", MOD($C99+F99/1440, 1))</f>
        <v>0.847065451469155</v>
      </c>
    </row>
    <row r="100" customFormat="false" ht="13.8" hidden="false" customHeight="false" outlineLevel="0" collapsed="false">
      <c r="B100" s="18" t="n">
        <f aca="false">'NOAA Sunset Calculator'!D100</f>
        <v>46121</v>
      </c>
      <c r="C100" s="26" t="n">
        <f aca="false">'NOAA Sunset Calculator'!Z100</f>
        <v>0.827402190356203</v>
      </c>
      <c r="D100" s="19" t="n">
        <f aca="false">(B100 &lt;= $A$5)  OR (B100 &gt;= $A$8)</f>
        <v>0</v>
      </c>
      <c r="E100" s="20" t="n">
        <f aca="false">IF(D100, "Hibernating", VLOOKUP($A$2, 'Species Emergence - Field Notes'!$A$2:$E$13, 2, 0))</f>
        <v>5</v>
      </c>
      <c r="F100" s="20" t="n">
        <f aca="false">IF(D100, "Hibernating", VLOOKUP($A$2, 'Species Emergence - Field Notes'!$A$2:$E$13, 3, 0))</f>
        <v>30</v>
      </c>
      <c r="G100" s="27" t="n">
        <f aca="false">IF(D100, "Hibernating", MOD($C100+E100/1440, 1))</f>
        <v>0.830874412578414</v>
      </c>
      <c r="H100" s="27" t="n">
        <f aca="false">IF(D100, "Hibernating", MOD($C100+F100/1440, 1))</f>
        <v>0.848235523689526</v>
      </c>
    </row>
    <row r="101" customFormat="false" ht="13.8" hidden="false" customHeight="false" outlineLevel="0" collapsed="false">
      <c r="B101" s="18" t="n">
        <f aca="false">'NOAA Sunset Calculator'!D101</f>
        <v>46122</v>
      </c>
      <c r="C101" s="26" t="n">
        <f aca="false">'NOAA Sunset Calculator'!Z101</f>
        <v>0.828572208783793</v>
      </c>
      <c r="D101" s="19" t="n">
        <f aca="false">(B101 &lt;= $A$5)  OR (B101 &gt;= $A$8)</f>
        <v>0</v>
      </c>
      <c r="E101" s="20" t="n">
        <f aca="false">IF(D101, "Hibernating", VLOOKUP($A$2, 'Species Emergence - Field Notes'!$A$2:$E$13, 2, 0))</f>
        <v>5</v>
      </c>
      <c r="F101" s="20" t="n">
        <f aca="false">IF(D101, "Hibernating", VLOOKUP($A$2, 'Species Emergence - Field Notes'!$A$2:$E$13, 3, 0))</f>
        <v>30</v>
      </c>
      <c r="G101" s="27" t="n">
        <f aca="false">IF(D101, "Hibernating", MOD($C101+E101/1440, 1))</f>
        <v>0.832044431006007</v>
      </c>
      <c r="H101" s="27" t="n">
        <f aca="false">IF(D101, "Hibernating", MOD($C101+F101/1440, 1))</f>
        <v>0.849405542117118</v>
      </c>
    </row>
    <row r="102" customFormat="false" ht="13.8" hidden="false" customHeight="false" outlineLevel="0" collapsed="false">
      <c r="B102" s="18" t="n">
        <f aca="false">'NOAA Sunset Calculator'!D102</f>
        <v>46123</v>
      </c>
      <c r="C102" s="26" t="n">
        <f aca="false">'NOAA Sunset Calculator'!Z102</f>
        <v>0.829742176409428</v>
      </c>
      <c r="D102" s="19" t="n">
        <f aca="false">(B102 &lt;= $A$5)  OR (B102 &gt;= $A$8)</f>
        <v>0</v>
      </c>
      <c r="E102" s="20" t="n">
        <f aca="false">IF(D102, "Hibernating", VLOOKUP($A$2, 'Species Emergence - Field Notes'!$A$2:$E$13, 2, 0))</f>
        <v>5</v>
      </c>
      <c r="F102" s="20" t="n">
        <f aca="false">IF(D102, "Hibernating", VLOOKUP($A$2, 'Species Emergence - Field Notes'!$A$2:$E$13, 3, 0))</f>
        <v>30</v>
      </c>
      <c r="G102" s="27" t="n">
        <f aca="false">IF(D102, "Hibernating", MOD($C102+E102/1440, 1))</f>
        <v>0.833214398631644</v>
      </c>
      <c r="H102" s="27" t="n">
        <f aca="false">IF(D102, "Hibernating", MOD($C102+F102/1440, 1))</f>
        <v>0.850575509742755</v>
      </c>
    </row>
    <row r="103" customFormat="false" ht="13.8" hidden="false" customHeight="false" outlineLevel="0" collapsed="false">
      <c r="B103" s="18" t="n">
        <f aca="false">'NOAA Sunset Calculator'!D103</f>
        <v>46124</v>
      </c>
      <c r="C103" s="26" t="n">
        <f aca="false">'NOAA Sunset Calculator'!Z103</f>
        <v>0.830912084847188</v>
      </c>
      <c r="D103" s="19" t="n">
        <f aca="false">(B103 &lt;= $A$5)  OR (B103 &gt;= $A$8)</f>
        <v>0</v>
      </c>
      <c r="E103" s="20" t="n">
        <f aca="false">IF(D103, "Hibernating", VLOOKUP($A$2, 'Species Emergence - Field Notes'!$A$2:$E$13, 2, 0))</f>
        <v>5</v>
      </c>
      <c r="F103" s="20" t="n">
        <f aca="false">IF(D103, "Hibernating", VLOOKUP($A$2, 'Species Emergence - Field Notes'!$A$2:$E$13, 3, 0))</f>
        <v>30</v>
      </c>
      <c r="G103" s="27" t="n">
        <f aca="false">IF(D103, "Hibernating", MOD($C103+E103/1440, 1))</f>
        <v>0.83438430706941</v>
      </c>
      <c r="H103" s="27" t="n">
        <f aca="false">IF(D103, "Hibernating", MOD($C103+F103/1440, 1))</f>
        <v>0.851745418180521</v>
      </c>
    </row>
    <row r="104" customFormat="false" ht="13.8" hidden="false" customHeight="false" outlineLevel="0" collapsed="false">
      <c r="B104" s="18" t="n">
        <f aca="false">'NOAA Sunset Calculator'!D104</f>
        <v>46125</v>
      </c>
      <c r="C104" s="26" t="n">
        <f aca="false">'NOAA Sunset Calculator'!Z104</f>
        <v>0.832081913781766</v>
      </c>
      <c r="D104" s="19" t="n">
        <f aca="false">(B104 &lt;= $A$5)  OR (B104 &gt;= $A$8)</f>
        <v>0</v>
      </c>
      <c r="E104" s="20" t="n">
        <f aca="false">IF(D104, "Hibernating", VLOOKUP($A$2, 'Species Emergence - Field Notes'!$A$2:$E$13, 2, 0))</f>
        <v>5</v>
      </c>
      <c r="F104" s="20" t="n">
        <f aca="false">IF(D104, "Hibernating", VLOOKUP($A$2, 'Species Emergence - Field Notes'!$A$2:$E$13, 3, 0))</f>
        <v>30</v>
      </c>
      <c r="G104" s="27" t="n">
        <f aca="false">IF(D104, "Hibernating", MOD($C104+E104/1440, 1))</f>
        <v>0.835554136003981</v>
      </c>
      <c r="H104" s="27" t="n">
        <f aca="false">IF(D104, "Hibernating", MOD($C104+F104/1440, 1))</f>
        <v>0.852915247115093</v>
      </c>
    </row>
    <row r="105" customFormat="false" ht="13.8" hidden="false" customHeight="false" outlineLevel="0" collapsed="false">
      <c r="B105" s="18" t="n">
        <f aca="false">'NOAA Sunset Calculator'!D105</f>
        <v>46126</v>
      </c>
      <c r="C105" s="26" t="n">
        <f aca="false">'NOAA Sunset Calculator'!Z105</f>
        <v>0.833251630413234</v>
      </c>
      <c r="D105" s="19" t="n">
        <f aca="false">(B105 &lt;= $A$5)  OR (B105 &gt;= $A$8)</f>
        <v>0</v>
      </c>
      <c r="E105" s="20" t="n">
        <f aca="false">IF(D105, "Hibernating", VLOOKUP($A$2, 'Species Emergence - Field Notes'!$A$2:$E$13, 2, 0))</f>
        <v>5</v>
      </c>
      <c r="F105" s="20" t="n">
        <f aca="false">IF(D105, "Hibernating", VLOOKUP($A$2, 'Species Emergence - Field Notes'!$A$2:$E$13, 3, 0))</f>
        <v>30</v>
      </c>
      <c r="G105" s="27" t="n">
        <f aca="false">IF(D105, "Hibernating", MOD($C105+E105/1440, 1))</f>
        <v>0.836723852635451</v>
      </c>
      <c r="H105" s="27" t="n">
        <f aca="false">IF(D105, "Hibernating", MOD($C105+F105/1440, 1))</f>
        <v>0.854084963746563</v>
      </c>
    </row>
    <row r="106" customFormat="false" ht="13.8" hidden="false" customHeight="false" outlineLevel="0" collapsed="false">
      <c r="B106" s="18" t="n">
        <f aca="false">'NOAA Sunset Calculator'!D106</f>
        <v>46127</v>
      </c>
      <c r="C106" s="26" t="n">
        <f aca="false">'NOAA Sunset Calculator'!Z106</f>
        <v>0.834421188899803</v>
      </c>
      <c r="D106" s="19" t="n">
        <f aca="false">(B106 &lt;= $A$5)  OR (B106 &gt;= $A$8)</f>
        <v>0</v>
      </c>
      <c r="E106" s="20" t="n">
        <f aca="false">IF(D106, "Hibernating", VLOOKUP($A$2, 'Species Emergence - Field Notes'!$A$2:$E$13, 2, 0))</f>
        <v>5</v>
      </c>
      <c r="F106" s="20" t="n">
        <f aca="false">IF(D106, "Hibernating", VLOOKUP($A$2, 'Species Emergence - Field Notes'!$A$2:$E$13, 3, 0))</f>
        <v>30</v>
      </c>
      <c r="G106" s="27" t="n">
        <f aca="false">IF(D106, "Hibernating", MOD($C106+E106/1440, 1))</f>
        <v>0.837893411122014</v>
      </c>
      <c r="H106" s="27" t="n">
        <f aca="false">IF(D106, "Hibernating", MOD($C106+F106/1440, 1))</f>
        <v>0.855254522233125</v>
      </c>
    </row>
    <row r="107" customFormat="false" ht="13.8" hidden="false" customHeight="false" outlineLevel="0" collapsed="false">
      <c r="B107" s="18" t="n">
        <f aca="false">'NOAA Sunset Calculator'!D107</f>
        <v>46128</v>
      </c>
      <c r="C107" s="26" t="n">
        <f aca="false">'NOAA Sunset Calculator'!Z107</f>
        <v>0.835590529799364</v>
      </c>
      <c r="D107" s="19" t="n">
        <f aca="false">(B107 &lt;= $A$5)  OR (B107 &gt;= $A$8)</f>
        <v>0</v>
      </c>
      <c r="E107" s="20" t="n">
        <f aca="false">IF(D107, "Hibernating", VLOOKUP($A$2, 'Species Emergence - Field Notes'!$A$2:$E$13, 2, 0))</f>
        <v>5</v>
      </c>
      <c r="F107" s="20" t="n">
        <f aca="false">IF(D107, "Hibernating", VLOOKUP($A$2, 'Species Emergence - Field Notes'!$A$2:$E$13, 3, 0))</f>
        <v>30</v>
      </c>
      <c r="G107" s="27" t="n">
        <f aca="false">IF(D107, "Hibernating", MOD($C107+E107/1440, 1))</f>
        <v>0.839062752021586</v>
      </c>
      <c r="H107" s="27" t="n">
        <f aca="false">IF(D107, "Hibernating", MOD($C107+F107/1440, 1))</f>
        <v>0.856423863132697</v>
      </c>
    </row>
    <row r="108" customFormat="false" ht="13.8" hidden="false" customHeight="false" outlineLevel="0" collapsed="false">
      <c r="B108" s="18" t="n">
        <f aca="false">'NOAA Sunset Calculator'!D108</f>
        <v>46129</v>
      </c>
      <c r="C108" s="26" t="n">
        <f aca="false">'NOAA Sunset Calculator'!Z108</f>
        <v>0.836759579510577</v>
      </c>
      <c r="D108" s="19" t="n">
        <f aca="false">(B108 &lt;= $A$5)  OR (B108 &gt;= $A$8)</f>
        <v>0</v>
      </c>
      <c r="E108" s="20" t="n">
        <f aca="false">IF(D108, "Hibernating", VLOOKUP($A$2, 'Species Emergence - Field Notes'!$A$2:$E$13, 2, 0))</f>
        <v>5</v>
      </c>
      <c r="F108" s="20" t="n">
        <f aca="false">IF(D108, "Hibernating", VLOOKUP($A$2, 'Species Emergence - Field Notes'!$A$2:$E$13, 3, 0))</f>
        <v>30</v>
      </c>
      <c r="G108" s="27" t="n">
        <f aca="false">IF(D108, "Hibernating", MOD($C108+E108/1440, 1))</f>
        <v>0.840231801732789</v>
      </c>
      <c r="H108" s="27" t="n">
        <f aca="false">IF(D108, "Hibernating", MOD($C108+F108/1440, 1))</f>
        <v>0.857592912843901</v>
      </c>
    </row>
    <row r="109" customFormat="false" ht="13.8" hidden="false" customHeight="false" outlineLevel="0" collapsed="false">
      <c r="B109" s="18" t="n">
        <f aca="false">'NOAA Sunset Calculator'!D109</f>
        <v>46130</v>
      </c>
      <c r="C109" s="26" t="n">
        <f aca="false">'NOAA Sunset Calculator'!Z109</f>
        <v>0.837928249714742</v>
      </c>
      <c r="D109" s="19" t="n">
        <f aca="false">(B109 &lt;= $A$5)  OR (B109 &gt;= $A$8)</f>
        <v>0</v>
      </c>
      <c r="E109" s="20" t="n">
        <f aca="false">IF(D109, "Hibernating", VLOOKUP($A$2, 'Species Emergence - Field Notes'!$A$2:$E$13, 2, 0))</f>
        <v>5</v>
      </c>
      <c r="F109" s="20" t="n">
        <f aca="false">IF(D109, "Hibernating", VLOOKUP($A$2, 'Species Emergence - Field Notes'!$A$2:$E$13, 3, 0))</f>
        <v>30</v>
      </c>
      <c r="G109" s="27" t="n">
        <f aca="false">IF(D109, "Hibernating", MOD($C109+E109/1440, 1))</f>
        <v>0.841400471936956</v>
      </c>
      <c r="H109" s="27" t="n">
        <f aca="false">IF(D109, "Hibernating", MOD($C109+F109/1440, 1))</f>
        <v>0.858761583048067</v>
      </c>
    </row>
    <row r="110" customFormat="false" ht="13.8" hidden="false" customHeight="false" outlineLevel="0" collapsed="false">
      <c r="B110" s="18" t="n">
        <f aca="false">'NOAA Sunset Calculator'!D110</f>
        <v>46131</v>
      </c>
      <c r="C110" s="26" t="n">
        <f aca="false">'NOAA Sunset Calculator'!Z110</f>
        <v>0.839096436819504</v>
      </c>
      <c r="D110" s="19" t="n">
        <f aca="false">(B110 &lt;= $A$5)  OR (B110 &gt;= $A$8)</f>
        <v>0</v>
      </c>
      <c r="E110" s="20" t="n">
        <f aca="false">IF(D110, "Hibernating", VLOOKUP($A$2, 'Species Emergence - Field Notes'!$A$2:$E$13, 2, 0))</f>
        <v>5</v>
      </c>
      <c r="F110" s="20" t="n">
        <f aca="false">IF(D110, "Hibernating", VLOOKUP($A$2, 'Species Emergence - Field Notes'!$A$2:$E$13, 3, 0))</f>
        <v>30</v>
      </c>
      <c r="G110" s="27" t="n">
        <f aca="false">IF(D110, "Hibernating", MOD($C110+E110/1440, 1))</f>
        <v>0.842568659041725</v>
      </c>
      <c r="H110" s="27" t="n">
        <f aca="false">IF(D110, "Hibernating", MOD($C110+F110/1440, 1))</f>
        <v>0.859929770152836</v>
      </c>
    </row>
    <row r="111" customFormat="false" ht="13.8" hidden="false" customHeight="false" outlineLevel="0" collapsed="false">
      <c r="B111" s="18" t="n">
        <f aca="false">'NOAA Sunset Calculator'!D111</f>
        <v>46132</v>
      </c>
      <c r="C111" s="26" t="n">
        <f aca="false">'NOAA Sunset Calculator'!Z111</f>
        <v>0.840264021405895</v>
      </c>
      <c r="D111" s="19" t="n">
        <f aca="false">(B111 &lt;= $A$5)  OR (B111 &gt;= $A$8)</f>
        <v>0</v>
      </c>
      <c r="E111" s="20" t="n">
        <f aca="false">IF(D111, "Hibernating", VLOOKUP($A$2, 'Species Emergence - Field Notes'!$A$2:$E$13, 2, 0))</f>
        <v>5</v>
      </c>
      <c r="F111" s="20" t="n">
        <f aca="false">IF(D111, "Hibernating", VLOOKUP($A$2, 'Species Emergence - Field Notes'!$A$2:$E$13, 3, 0))</f>
        <v>30</v>
      </c>
      <c r="G111" s="27" t="n">
        <f aca="false">IF(D111, "Hibernating", MOD($C111+E111/1440, 1))</f>
        <v>0.843736243628113</v>
      </c>
      <c r="H111" s="27" t="n">
        <f aca="false">IF(D111, "Hibernating", MOD($C111+F111/1440, 1))</f>
        <v>0.861097354739225</v>
      </c>
    </row>
    <row r="112" customFormat="false" ht="13.8" hidden="false" customHeight="false" outlineLevel="0" collapsed="false">
      <c r="B112" s="18" t="n">
        <f aca="false">'NOAA Sunset Calculator'!D112</f>
        <v>46133</v>
      </c>
      <c r="C112" s="26" t="n">
        <f aca="false">'NOAA Sunset Calculator'!Z112</f>
        <v>0.841430867680192</v>
      </c>
      <c r="D112" s="19" t="n">
        <f aca="false">(B112 &lt;= $A$5)  OR (B112 &gt;= $A$8)</f>
        <v>0</v>
      </c>
      <c r="E112" s="20" t="n">
        <f aca="false">IF(D112, "Hibernating", VLOOKUP($A$2, 'Species Emergence - Field Notes'!$A$2:$E$13, 2, 0))</f>
        <v>5</v>
      </c>
      <c r="F112" s="20" t="n">
        <f aca="false">IF(D112, "Hibernating", VLOOKUP($A$2, 'Species Emergence - Field Notes'!$A$2:$E$13, 3, 0))</f>
        <v>30</v>
      </c>
      <c r="G112" s="27" t="n">
        <f aca="false">IF(D112, "Hibernating", MOD($C112+E112/1440, 1))</f>
        <v>0.844903089902407</v>
      </c>
      <c r="H112" s="27" t="n">
        <f aca="false">IF(D112, "Hibernating", MOD($C112+F112/1440, 1))</f>
        <v>0.862264201013519</v>
      </c>
    </row>
    <row r="113" customFormat="false" ht="13.8" hidden="false" customHeight="false" outlineLevel="0" collapsed="false">
      <c r="B113" s="18" t="n">
        <f aca="false">'NOAA Sunset Calculator'!D113</f>
        <v>46134</v>
      </c>
      <c r="C113" s="26" t="n">
        <f aca="false">'NOAA Sunset Calculator'!Z113</f>
        <v>0.84259682293241</v>
      </c>
      <c r="D113" s="19" t="n">
        <f aca="false">(B113 &lt;= $A$5)  OR (B113 &gt;= $A$8)</f>
        <v>0</v>
      </c>
      <c r="E113" s="20" t="n">
        <f aca="false">IF(D113, "Hibernating", VLOOKUP($A$2, 'Species Emergence - Field Notes'!$A$2:$E$13, 2, 0))</f>
        <v>5</v>
      </c>
      <c r="F113" s="20" t="n">
        <f aca="false">IF(D113, "Hibernating", VLOOKUP($A$2, 'Species Emergence - Field Notes'!$A$2:$E$13, 3, 0))</f>
        <v>30</v>
      </c>
      <c r="G113" s="27" t="n">
        <f aca="false">IF(D113, "Hibernating", MOD($C113+E113/1440, 1))</f>
        <v>0.84606904515463</v>
      </c>
      <c r="H113" s="27" t="n">
        <f aca="false">IF(D113, "Hibernating", MOD($C113+F113/1440, 1))</f>
        <v>0.863430156265741</v>
      </c>
    </row>
    <row r="114" customFormat="false" ht="13.8" hidden="false" customHeight="false" outlineLevel="0" collapsed="false">
      <c r="B114" s="18" t="n">
        <f aca="false">'NOAA Sunset Calculator'!D114</f>
        <v>46135</v>
      </c>
      <c r="C114" s="26" t="n">
        <f aca="false">'NOAA Sunset Calculator'!Z114</f>
        <v>0.843761717003281</v>
      </c>
      <c r="D114" s="19" t="n">
        <f aca="false">(B114 &lt;= $A$5)  OR (B114 &gt;= $A$8)</f>
        <v>0</v>
      </c>
      <c r="E114" s="20" t="n">
        <f aca="false">IF(D114, "Hibernating", VLOOKUP($A$2, 'Species Emergence - Field Notes'!$A$2:$E$13, 2, 0))</f>
        <v>5</v>
      </c>
      <c r="F114" s="20" t="n">
        <f aca="false">IF(D114, "Hibernating", VLOOKUP($A$2, 'Species Emergence - Field Notes'!$A$2:$E$13, 3, 0))</f>
        <v>30</v>
      </c>
      <c r="G114" s="27" t="n">
        <f aca="false">IF(D114, "Hibernating", MOD($C114+E114/1440, 1))</f>
        <v>0.847233939225498</v>
      </c>
      <c r="H114" s="27" t="n">
        <f aca="false">IF(D114, "Hibernating", MOD($C114+F114/1440, 1))</f>
        <v>0.864595050336609</v>
      </c>
    </row>
    <row r="115" customFormat="false" ht="13.8" hidden="false" customHeight="false" outlineLevel="0" collapsed="false">
      <c r="B115" s="18" t="n">
        <f aca="false">'NOAA Sunset Calculator'!D115</f>
        <v>46136</v>
      </c>
      <c r="C115" s="26" t="n">
        <f aca="false">'NOAA Sunset Calculator'!Z115</f>
        <v>0.844925361761897</v>
      </c>
      <c r="D115" s="19" t="n">
        <f aca="false">(B115 &lt;= $A$5)  OR (B115 &gt;= $A$8)</f>
        <v>0</v>
      </c>
      <c r="E115" s="20" t="n">
        <f aca="false">IF(D115, "Hibernating", VLOOKUP($A$2, 'Species Emergence - Field Notes'!$A$2:$E$13, 2, 0))</f>
        <v>5</v>
      </c>
      <c r="F115" s="20" t="n">
        <f aca="false">IF(D115, "Hibernating", VLOOKUP($A$2, 'Species Emergence - Field Notes'!$A$2:$E$13, 3, 0))</f>
        <v>30</v>
      </c>
      <c r="G115" s="27" t="n">
        <f aca="false">IF(D115, "Hibernating", MOD($C115+E115/1440, 1))</f>
        <v>0.848397583984109</v>
      </c>
      <c r="H115" s="27" t="n">
        <f aca="false">IF(D115, "Hibernating", MOD($C115+F115/1440, 1))</f>
        <v>0.86575869509522</v>
      </c>
    </row>
    <row r="116" customFormat="false" ht="13.8" hidden="false" customHeight="false" outlineLevel="0" collapsed="false">
      <c r="B116" s="18" t="n">
        <f aca="false">'NOAA Sunset Calculator'!D116</f>
        <v>46137</v>
      </c>
      <c r="C116" s="26" t="n">
        <f aca="false">'NOAA Sunset Calculator'!Z116</f>
        <v>0.846087550596234</v>
      </c>
      <c r="D116" s="19" t="n">
        <f aca="false">(B116 &lt;= $A$5)  OR (B116 &gt;= $A$8)</f>
        <v>0</v>
      </c>
      <c r="E116" s="20" t="n">
        <f aca="false">IF(D116, "Hibernating", VLOOKUP($A$2, 'Species Emergence - Field Notes'!$A$2:$E$13, 2, 0))</f>
        <v>5</v>
      </c>
      <c r="F116" s="20" t="n">
        <f aca="false">IF(D116, "Hibernating", VLOOKUP($A$2, 'Species Emergence - Field Notes'!$A$2:$E$13, 3, 0))</f>
        <v>30</v>
      </c>
      <c r="G116" s="27" t="n">
        <f aca="false">IF(D116, "Hibernating", MOD($C116+E116/1440, 1))</f>
        <v>0.849559772818449</v>
      </c>
      <c r="H116" s="27" t="n">
        <f aca="false">IF(D116, "Hibernating", MOD($C116+F116/1440, 1))</f>
        <v>0.86692088392956</v>
      </c>
    </row>
    <row r="117" customFormat="false" ht="13.8" hidden="false" customHeight="false" outlineLevel="0" collapsed="false">
      <c r="B117" s="18" t="n">
        <f aca="false">'NOAA Sunset Calculator'!D117</f>
        <v>46138</v>
      </c>
      <c r="C117" s="26" t="n">
        <f aca="false">'NOAA Sunset Calculator'!Z117</f>
        <v>0.847248057919123</v>
      </c>
      <c r="D117" s="19" t="n">
        <f aca="false">(B117 &lt;= $A$5)  OR (B117 &gt;= $A$8)</f>
        <v>0</v>
      </c>
      <c r="E117" s="20" t="n">
        <f aca="false">IF(D117, "Hibernating", VLOOKUP($A$2, 'Species Emergence - Field Notes'!$A$2:$E$13, 2, 0))</f>
        <v>5</v>
      </c>
      <c r="F117" s="20" t="n">
        <f aca="false">IF(D117, "Hibernating", VLOOKUP($A$2, 'Species Emergence - Field Notes'!$A$2:$E$13, 3, 0))</f>
        <v>30</v>
      </c>
      <c r="G117" s="27" t="n">
        <f aca="false">IF(D117, "Hibernating", MOD($C117+E117/1440, 1))</f>
        <v>0.850720280141343</v>
      </c>
      <c r="H117" s="27" t="n">
        <f aca="false">IF(D117, "Hibernating", MOD($C117+F117/1440, 1))</f>
        <v>0.868081391252454</v>
      </c>
    </row>
    <row r="118" customFormat="false" ht="13.8" hidden="false" customHeight="false" outlineLevel="0" collapsed="false">
      <c r="B118" s="18" t="n">
        <f aca="false">'NOAA Sunset Calculator'!D118</f>
        <v>46139</v>
      </c>
      <c r="C118" s="26" t="n">
        <f aca="false">'NOAA Sunset Calculator'!Z118</f>
        <v>0.848406638692282</v>
      </c>
      <c r="D118" s="19" t="n">
        <f aca="false">(B118 &lt;= $A$5)  OR (B118 &gt;= $A$8)</f>
        <v>0</v>
      </c>
      <c r="E118" s="20" t="n">
        <f aca="false">IF(D118, "Hibernating", VLOOKUP($A$2, 'Species Emergence - Field Notes'!$A$2:$E$13, 2, 0))</f>
        <v>5</v>
      </c>
      <c r="F118" s="20" t="n">
        <f aca="false">IF(D118, "Hibernating", VLOOKUP($A$2, 'Species Emergence - Field Notes'!$A$2:$E$13, 3, 0))</f>
        <v>30</v>
      </c>
      <c r="G118" s="27" t="n">
        <f aca="false">IF(D118, "Hibernating", MOD($C118+E118/1440, 1))</f>
        <v>0.851878860914502</v>
      </c>
      <c r="H118" s="27" t="n">
        <f aca="false">IF(D118, "Hibernating", MOD($C118+F118/1440, 1))</f>
        <v>0.869239972025613</v>
      </c>
    </row>
    <row r="119" customFormat="false" ht="13.8" hidden="false" customHeight="false" outlineLevel="0" collapsed="false">
      <c r="B119" s="18" t="n">
        <f aca="false">'NOAA Sunset Calculator'!D119</f>
        <v>46140</v>
      </c>
      <c r="C119" s="26" t="n">
        <f aca="false">'NOAA Sunset Calculator'!Z119</f>
        <v>0.849563027971277</v>
      </c>
      <c r="D119" s="19" t="n">
        <f aca="false">(B119 &lt;= $A$5)  OR (B119 &gt;= $A$8)</f>
        <v>0</v>
      </c>
      <c r="E119" s="20" t="n">
        <f aca="false">IF(D119, "Hibernating", VLOOKUP($A$2, 'Species Emergence - Field Notes'!$A$2:$E$13, 2, 0))</f>
        <v>5</v>
      </c>
      <c r="F119" s="20" t="n">
        <f aca="false">IF(D119, "Hibernating", VLOOKUP($A$2, 'Species Emergence - Field Notes'!$A$2:$E$13, 3, 0))</f>
        <v>30</v>
      </c>
      <c r="G119" s="27" t="n">
        <f aca="false">IF(D119, "Hibernating", MOD($C119+E119/1440, 1))</f>
        <v>0.853035250193495</v>
      </c>
      <c r="H119" s="27" t="n">
        <f aca="false">IF(D119, "Hibernating", MOD($C119+F119/1440, 1))</f>
        <v>0.870396361304607</v>
      </c>
    </row>
    <row r="120" customFormat="false" ht="13.8" hidden="false" customHeight="false" outlineLevel="0" collapsed="false">
      <c r="B120" s="18" t="n">
        <f aca="false">'NOAA Sunset Calculator'!D120</f>
        <v>46141</v>
      </c>
      <c r="C120" s="26" t="n">
        <f aca="false">'NOAA Sunset Calculator'!Z120</f>
        <v>0.850716940474501</v>
      </c>
      <c r="D120" s="19" t="n">
        <f aca="false">(B120 &lt;= $A$5)  OR (B120 &gt;= $A$8)</f>
        <v>0</v>
      </c>
      <c r="E120" s="20" t="n">
        <f aca="false">IF(D120, "Hibernating", VLOOKUP($A$2, 'Species Emergence - Field Notes'!$A$2:$E$13, 2, 0))</f>
        <v>5</v>
      </c>
      <c r="F120" s="20" t="n">
        <f aca="false">IF(D120, "Hibernating", VLOOKUP($A$2, 'Species Emergence - Field Notes'!$A$2:$E$13, 3, 0))</f>
        <v>30</v>
      </c>
      <c r="G120" s="27" t="n">
        <f aca="false">IF(D120, "Hibernating", MOD($C120+E120/1440, 1))</f>
        <v>0.854189162696713</v>
      </c>
      <c r="H120" s="27" t="n">
        <f aca="false">IF(D120, "Hibernating", MOD($C120+F120/1440, 1))</f>
        <v>0.871550273807824</v>
      </c>
    </row>
    <row r="121" customFormat="false" ht="13.8" hidden="false" customHeight="false" outlineLevel="0" collapsed="false">
      <c r="B121" s="18" t="n">
        <f aca="false">'NOAA Sunset Calculator'!D121</f>
        <v>46142</v>
      </c>
      <c r="C121" s="26" t="n">
        <f aca="false">'NOAA Sunset Calculator'!Z121</f>
        <v>0.85186807017932</v>
      </c>
      <c r="D121" s="19" t="n">
        <f aca="false">(B121 &lt;= $A$5)  OR (B121 &gt;= $A$8)</f>
        <v>0</v>
      </c>
      <c r="E121" s="20" t="n">
        <f aca="false">IF(D121, "Hibernating", VLOOKUP($A$2, 'Species Emergence - Field Notes'!$A$2:$E$13, 2, 0))</f>
        <v>5</v>
      </c>
      <c r="F121" s="20" t="n">
        <f aca="false">IF(D121, "Hibernating", VLOOKUP($A$2, 'Species Emergence - Field Notes'!$A$2:$E$13, 3, 0))</f>
        <v>30</v>
      </c>
      <c r="G121" s="27" t="n">
        <f aca="false">IF(D121, "Hibernating", MOD($C121+E121/1440, 1))</f>
        <v>0.855340292401539</v>
      </c>
      <c r="H121" s="27" t="n">
        <f aca="false">IF(D121, "Hibernating", MOD($C121+F121/1440, 1))</f>
        <v>0.872701403512651</v>
      </c>
    </row>
    <row r="122" customFormat="false" ht="13.8" hidden="false" customHeight="false" outlineLevel="0" collapsed="false">
      <c r="B122" s="18" t="n">
        <f aca="false">'NOAA Sunset Calculator'!D122</f>
        <v>46143</v>
      </c>
      <c r="C122" s="26" t="n">
        <f aca="false">'NOAA Sunset Calculator'!Z122</f>
        <v>0.853016089948876</v>
      </c>
      <c r="D122" s="19" t="n">
        <f aca="false">(B122 &lt;= $A$5)  OR (B122 &gt;= $A$8)</f>
        <v>0</v>
      </c>
      <c r="E122" s="20" t="n">
        <f aca="false">IF(D122, "Hibernating", VLOOKUP($A$2, 'Species Emergence - Field Notes'!$A$2:$E$13, 2, 0))</f>
        <v>5</v>
      </c>
      <c r="F122" s="20" t="n">
        <f aca="false">IF(D122, "Hibernating", VLOOKUP($A$2, 'Species Emergence - Field Notes'!$A$2:$E$13, 3, 0))</f>
        <v>30</v>
      </c>
      <c r="G122" s="27" t="n">
        <f aca="false">IF(D122, "Hibernating", MOD($C122+E122/1440, 1))</f>
        <v>0.856488312171088</v>
      </c>
      <c r="H122" s="27" t="n">
        <f aca="false">IF(D122, "Hibernating", MOD($C122+F122/1440, 1))</f>
        <v>0.873849423282199</v>
      </c>
    </row>
    <row r="123" customFormat="false" ht="13.8" hidden="false" customHeight="false" outlineLevel="0" collapsed="false">
      <c r="B123" s="18" t="n">
        <f aca="false">'NOAA Sunset Calculator'!D123</f>
        <v>46144</v>
      </c>
      <c r="C123" s="26" t="n">
        <f aca="false">'NOAA Sunset Calculator'!Z123</f>
        <v>0.854160651193049</v>
      </c>
      <c r="D123" s="19" t="n">
        <f aca="false">(B123 &lt;= $A$5)  OR (B123 &gt;= $A$8)</f>
        <v>0</v>
      </c>
      <c r="E123" s="20" t="n">
        <f aca="false">IF(D123, "Hibernating", VLOOKUP($A$2, 'Species Emergence - Field Notes'!$A$2:$E$13, 2, 0))</f>
        <v>5</v>
      </c>
      <c r="F123" s="20" t="n">
        <f aca="false">IF(D123, "Hibernating", VLOOKUP($A$2, 'Species Emergence - Field Notes'!$A$2:$E$13, 3, 0))</f>
        <v>30</v>
      </c>
      <c r="G123" s="27" t="n">
        <f aca="false">IF(D123, "Hibernating", MOD($C123+E123/1440, 1))</f>
        <v>0.857632873415266</v>
      </c>
      <c r="H123" s="27" t="n">
        <f aca="false">IF(D123, "Hibernating", MOD($C123+F123/1440, 1))</f>
        <v>0.874993984526377</v>
      </c>
    </row>
    <row r="124" customFormat="false" ht="13.8" hidden="false" customHeight="false" outlineLevel="0" collapsed="false">
      <c r="B124" s="18" t="n">
        <f aca="false">'NOAA Sunset Calculator'!D124</f>
        <v>46145</v>
      </c>
      <c r="C124" s="26" t="n">
        <f aca="false">'NOAA Sunset Calculator'!Z124</f>
        <v>0.855301383567356</v>
      </c>
      <c r="D124" s="19" t="n">
        <f aca="false">(B124 &lt;= $A$5)  OR (B124 &gt;= $A$8)</f>
        <v>0</v>
      </c>
      <c r="E124" s="20" t="n">
        <f aca="false">IF(D124, "Hibernating", VLOOKUP($A$2, 'Species Emergence - Field Notes'!$A$2:$E$13, 2, 0))</f>
        <v>5</v>
      </c>
      <c r="F124" s="20" t="n">
        <f aca="false">IF(D124, "Hibernating", VLOOKUP($A$2, 'Species Emergence - Field Notes'!$A$2:$E$13, 3, 0))</f>
        <v>30</v>
      </c>
      <c r="G124" s="27" t="n">
        <f aca="false">IF(D124, "Hibernating", MOD($C124+E124/1440, 1))</f>
        <v>0.858773605789572</v>
      </c>
      <c r="H124" s="27" t="n">
        <f aca="false">IF(D124, "Hibernating", MOD($C124+F124/1440, 1))</f>
        <v>0.876134716900683</v>
      </c>
    </row>
    <row r="125" customFormat="false" ht="13.8" hidden="false" customHeight="false" outlineLevel="0" collapsed="false">
      <c r="B125" s="18" t="n">
        <f aca="false">'NOAA Sunset Calculator'!D125</f>
        <v>46146</v>
      </c>
      <c r="C125" s="26" t="n">
        <f aca="false">'NOAA Sunset Calculator'!Z125</f>
        <v>0.856437894713653</v>
      </c>
      <c r="D125" s="19" t="n">
        <f aca="false">(B125 &lt;= $A$5)  OR (B125 &gt;= $A$8)</f>
        <v>0</v>
      </c>
      <c r="E125" s="20" t="n">
        <f aca="false">IF(D125, "Hibernating", VLOOKUP($A$2, 'Species Emergence - Field Notes'!$A$2:$E$13, 2, 0))</f>
        <v>5</v>
      </c>
      <c r="F125" s="20" t="n">
        <f aca="false">IF(D125, "Hibernating", VLOOKUP($A$2, 'Species Emergence - Field Notes'!$A$2:$E$13, 3, 0))</f>
        <v>30</v>
      </c>
      <c r="G125" s="27" t="n">
        <f aca="false">IF(D125, "Hibernating", MOD($C125+E125/1440, 1))</f>
        <v>0.859910116935868</v>
      </c>
      <c r="H125" s="27" t="n">
        <f aca="false">IF(D125, "Hibernating", MOD($C125+F125/1440, 1))</f>
        <v>0.877271228046979</v>
      </c>
    </row>
    <row r="126" customFormat="false" ht="13.8" hidden="false" customHeight="false" outlineLevel="0" collapsed="false">
      <c r="B126" s="18" t="n">
        <f aca="false">'NOAA Sunset Calculator'!D126</f>
        <v>46147</v>
      </c>
      <c r="C126" s="26" t="n">
        <f aca="false">'NOAA Sunset Calculator'!Z126</f>
        <v>0.857569770046675</v>
      </c>
      <c r="D126" s="19" t="n">
        <f aca="false">(B126 &lt;= $A$5)  OR (B126 &gt;= $A$8)</f>
        <v>0</v>
      </c>
      <c r="E126" s="20" t="n">
        <f aca="false">IF(D126, "Hibernating", VLOOKUP($A$2, 'Species Emergence - Field Notes'!$A$2:$E$13, 2, 0))</f>
        <v>5</v>
      </c>
      <c r="F126" s="20" t="n">
        <f aca="false">IF(D126, "Hibernating", VLOOKUP($A$2, 'Species Emergence - Field Notes'!$A$2:$E$13, 3, 0))</f>
        <v>30</v>
      </c>
      <c r="G126" s="27" t="n">
        <f aca="false">IF(D126, "Hibernating", MOD($C126+E126/1440, 1))</f>
        <v>0.861041992268889</v>
      </c>
      <c r="H126" s="27" t="n">
        <f aca="false">IF(D126, "Hibernating", MOD($C126+F126/1440, 1))</f>
        <v>0.87840310338</v>
      </c>
    </row>
    <row r="127" customFormat="false" ht="13.8" hidden="false" customHeight="false" outlineLevel="0" collapsed="false">
      <c r="B127" s="18" t="n">
        <f aca="false">'NOAA Sunset Calculator'!D127</f>
        <v>46148</v>
      </c>
      <c r="C127" s="26" t="n">
        <f aca="false">'NOAA Sunset Calculator'!Z127</f>
        <v>0.858696572590548</v>
      </c>
      <c r="D127" s="19" t="n">
        <f aca="false">(B127 &lt;= $A$5)  OR (B127 &gt;= $A$8)</f>
        <v>0</v>
      </c>
      <c r="E127" s="20" t="n">
        <f aca="false">IF(D127, "Hibernating", VLOOKUP($A$2, 'Species Emergence - Field Notes'!$A$2:$E$13, 2, 0))</f>
        <v>5</v>
      </c>
      <c r="F127" s="20" t="n">
        <f aca="false">IF(D127, "Hibernating", VLOOKUP($A$2, 'Species Emergence - Field Notes'!$A$2:$E$13, 3, 0))</f>
        <v>30</v>
      </c>
      <c r="G127" s="27" t="n">
        <f aca="false">IF(D127, "Hibernating", MOD($C127+E127/1440, 1))</f>
        <v>0.862168794812766</v>
      </c>
      <c r="H127" s="27" t="n">
        <f aca="false">IF(D127, "Hibernating", MOD($C127+F127/1440, 1))</f>
        <v>0.879529905923877</v>
      </c>
    </row>
    <row r="128" customFormat="false" ht="13.8" hidden="false" customHeight="false" outlineLevel="0" collapsed="false">
      <c r="B128" s="18" t="n">
        <f aca="false">'NOAA Sunset Calculator'!D128</f>
        <v>46149</v>
      </c>
      <c r="C128" s="26" t="n">
        <f aca="false">'NOAA Sunset Calculator'!Z128</f>
        <v>0.8598178428695</v>
      </c>
      <c r="D128" s="19" t="n">
        <f aca="false">(B128 &lt;= $A$5)  OR (B128 &gt;= $A$8)</f>
        <v>0</v>
      </c>
      <c r="E128" s="20" t="n">
        <f aca="false">IF(D128, "Hibernating", VLOOKUP($A$2, 'Species Emergence - Field Notes'!$A$2:$E$13, 2, 0))</f>
        <v>5</v>
      </c>
      <c r="F128" s="20" t="n">
        <f aca="false">IF(D128, "Hibernating", VLOOKUP($A$2, 'Species Emergence - Field Notes'!$A$2:$E$13, 3, 0))</f>
        <v>30</v>
      </c>
      <c r="G128" s="27" t="n">
        <f aca="false">IF(D128, "Hibernating", MOD($C128+E128/1440, 1))</f>
        <v>0.863290065091713</v>
      </c>
      <c r="H128" s="27" t="n">
        <f aca="false">IF(D128, "Hibernating", MOD($C128+F128/1440, 1))</f>
        <v>0.880651176202824</v>
      </c>
    </row>
    <row r="129" customFormat="false" ht="13.8" hidden="false" customHeight="false" outlineLevel="0" collapsed="false">
      <c r="B129" s="18" t="n">
        <f aca="false">'NOAA Sunset Calculator'!D129</f>
        <v>46150</v>
      </c>
      <c r="C129" s="26" t="n">
        <f aca="false">'NOAA Sunset Calculator'!Z129</f>
        <v>0.860933098857138</v>
      </c>
      <c r="D129" s="19" t="n">
        <f aca="false">(B129 &lt;= $A$5)  OR (B129 &gt;= $A$8)</f>
        <v>0</v>
      </c>
      <c r="E129" s="20" t="n">
        <f aca="false">IF(D129, "Hibernating", VLOOKUP($A$2, 'Species Emergence - Field Notes'!$A$2:$E$13, 2, 0))</f>
        <v>5</v>
      </c>
      <c r="F129" s="20" t="n">
        <f aca="false">IF(D129, "Hibernating", VLOOKUP($A$2, 'Species Emergence - Field Notes'!$A$2:$E$13, 3, 0))</f>
        <v>30</v>
      </c>
      <c r="G129" s="27" t="n">
        <f aca="false">IF(D129, "Hibernating", MOD($C129+E129/1440, 1))</f>
        <v>0.864405321079352</v>
      </c>
      <c r="H129" s="27" t="n">
        <f aca="false">IF(D129, "Hibernating", MOD($C129+F129/1440, 1))</f>
        <v>0.881766432190463</v>
      </c>
    </row>
    <row r="130" customFormat="false" ht="13.8" hidden="false" customHeight="false" outlineLevel="0" collapsed="false">
      <c r="B130" s="18" t="n">
        <f aca="false">'NOAA Sunset Calculator'!D130</f>
        <v>46151</v>
      </c>
      <c r="C130" s="26" t="n">
        <f aca="false">'NOAA Sunset Calculator'!Z130</f>
        <v>0.862041835988648</v>
      </c>
      <c r="D130" s="19" t="n">
        <f aca="false">(B130 &lt;= $A$5)  OR (B130 &gt;= $A$8)</f>
        <v>0</v>
      </c>
      <c r="E130" s="20" t="n">
        <f aca="false">IF(D130, "Hibernating", VLOOKUP($A$2, 'Species Emergence - Field Notes'!$A$2:$E$13, 2, 0))</f>
        <v>5</v>
      </c>
      <c r="F130" s="20" t="n">
        <f aca="false">IF(D130, "Hibernating", VLOOKUP($A$2, 'Species Emergence - Field Notes'!$A$2:$E$13, 3, 0))</f>
        <v>30</v>
      </c>
      <c r="G130" s="27" t="n">
        <f aca="false">IF(D130, "Hibernating", MOD($C130+E130/1440, 1))</f>
        <v>0.865514058210868</v>
      </c>
      <c r="H130" s="27" t="n">
        <f aca="false">IF(D130, "Hibernating", MOD($C130+F130/1440, 1))</f>
        <v>0.882875169321979</v>
      </c>
    </row>
    <row r="131" customFormat="false" ht="13.8" hidden="false" customHeight="false" outlineLevel="0" collapsed="false">
      <c r="B131" s="18" t="n">
        <f aca="false">'NOAA Sunset Calculator'!D131</f>
        <v>46152</v>
      </c>
      <c r="C131" s="26" t="n">
        <f aca="false">'NOAA Sunset Calculator'!Z131</f>
        <v>0.863143527240301</v>
      </c>
      <c r="D131" s="19" t="n">
        <f aca="false">(B131 &lt;= $A$5)  OR (B131 &gt;= $A$8)</f>
        <v>0</v>
      </c>
      <c r="E131" s="20" t="n">
        <f aca="false">IF(D131, "Hibernating", VLOOKUP($A$2, 'Species Emergence - Field Notes'!$A$2:$E$13, 2, 0))</f>
        <v>5</v>
      </c>
      <c r="F131" s="20" t="n">
        <f aca="false">IF(D131, "Hibernating", VLOOKUP($A$2, 'Species Emergence - Field Notes'!$A$2:$E$13, 3, 0))</f>
        <v>30</v>
      </c>
      <c r="G131" s="27" t="n">
        <f aca="false">IF(D131, "Hibernating", MOD($C131+E131/1440, 1))</f>
        <v>0.866615749462523</v>
      </c>
      <c r="H131" s="27" t="n">
        <f aca="false">IF(D131, "Hibernating", MOD($C131+F131/1440, 1))</f>
        <v>0.883976860573634</v>
      </c>
    </row>
    <row r="132" customFormat="false" ht="13.8" hidden="false" customHeight="false" outlineLevel="0" collapsed="false">
      <c r="B132" s="18" t="n">
        <f aca="false">'NOAA Sunset Calculator'!D132</f>
        <v>46153</v>
      </c>
      <c r="C132" s="26" t="n">
        <f aca="false">'NOAA Sunset Calculator'!Z132</f>
        <v>0.864237623280713</v>
      </c>
      <c r="D132" s="19" t="n">
        <f aca="false">(B132 &lt;= $A$5)  OR (B132 &gt;= $A$8)</f>
        <v>0</v>
      </c>
      <c r="E132" s="20" t="n">
        <f aca="false">IF(D132, "Hibernating", VLOOKUP($A$2, 'Species Emergence - Field Notes'!$A$2:$E$13, 2, 0))</f>
        <v>5</v>
      </c>
      <c r="F132" s="20" t="n">
        <f aca="false">IF(D132, "Hibernating", VLOOKUP($A$2, 'Species Emergence - Field Notes'!$A$2:$E$13, 3, 0))</f>
        <v>30</v>
      </c>
      <c r="G132" s="27" t="n">
        <f aca="false">IF(D132, "Hibernating", MOD($C132+E132/1440, 1))</f>
        <v>0.867709845502928</v>
      </c>
      <c r="H132" s="27" t="n">
        <f aca="false">IF(D132, "Hibernating", MOD($C132+F132/1440, 1))</f>
        <v>0.885070956614039</v>
      </c>
    </row>
    <row r="133" customFormat="false" ht="13.8" hidden="false" customHeight="false" outlineLevel="0" collapsed="false">
      <c r="B133" s="18" t="n">
        <f aca="false">'NOAA Sunset Calculator'!D133</f>
        <v>46154</v>
      </c>
      <c r="C133" s="26" t="n">
        <f aca="false">'NOAA Sunset Calculator'!Z133</f>
        <v>0.865323552698174</v>
      </c>
      <c r="D133" s="19" t="n">
        <f aca="false">(B133 &lt;= $A$5)  OR (B133 &gt;= $A$8)</f>
        <v>0</v>
      </c>
      <c r="E133" s="20" t="n">
        <f aca="false">IF(D133, "Hibernating", VLOOKUP($A$2, 'Species Emergence - Field Notes'!$A$2:$E$13, 2, 0))</f>
        <v>5</v>
      </c>
      <c r="F133" s="20" t="n">
        <f aca="false">IF(D133, "Hibernating", VLOOKUP($A$2, 'Species Emergence - Field Notes'!$A$2:$E$13, 3, 0))</f>
        <v>30</v>
      </c>
      <c r="G133" s="27" t="n">
        <f aca="false">IF(D133, "Hibernating", MOD($C133+E133/1440, 1))</f>
        <v>0.868795774920394</v>
      </c>
      <c r="H133" s="27" t="n">
        <f aca="false">IF(D133, "Hibernating", MOD($C133+F133/1440, 1))</f>
        <v>0.886156886031505</v>
      </c>
    </row>
    <row r="134" customFormat="false" ht="13.8" hidden="false" customHeight="false" outlineLevel="0" collapsed="false">
      <c r="B134" s="18" t="n">
        <f aca="false">'NOAA Sunset Calculator'!D134</f>
        <v>46155</v>
      </c>
      <c r="C134" s="26" t="n">
        <f aca="false">'NOAA Sunset Calculator'!Z134</f>
        <v>0.866400722308371</v>
      </c>
      <c r="D134" s="19" t="n">
        <f aca="false">(B134 &lt;= $A$5)  OR (B134 &gt;= $A$8)</f>
        <v>0</v>
      </c>
      <c r="E134" s="20" t="n">
        <f aca="false">IF(D134, "Hibernating", VLOOKUP($A$2, 'Species Emergence - Field Notes'!$A$2:$E$13, 2, 0))</f>
        <v>5</v>
      </c>
      <c r="F134" s="20" t="n">
        <f aca="false">IF(D134, "Hibernating", VLOOKUP($A$2, 'Species Emergence - Field Notes'!$A$2:$E$13, 3, 0))</f>
        <v>30</v>
      </c>
      <c r="G134" s="27" t="n">
        <f aca="false">IF(D134, "Hibernating", MOD($C134+E134/1440, 1))</f>
        <v>0.86987294453059</v>
      </c>
      <c r="H134" s="27" t="n">
        <f aca="false">IF(D134, "Hibernating", MOD($C134+F134/1440, 1))</f>
        <v>0.887234055641701</v>
      </c>
    </row>
    <row r="135" customFormat="false" ht="13.8" hidden="false" customHeight="false" outlineLevel="0" collapsed="false">
      <c r="B135" s="18" t="n">
        <f aca="false">'NOAA Sunset Calculator'!D135</f>
        <v>46156</v>
      </c>
      <c r="C135" s="26" t="n">
        <f aca="false">'NOAA Sunset Calculator'!Z135</f>
        <v>0.867468517546592</v>
      </c>
      <c r="D135" s="19" t="n">
        <f aca="false">(B135 &lt;= $A$5)  OR (B135 &gt;= $A$8)</f>
        <v>0</v>
      </c>
      <c r="E135" s="20" t="n">
        <f aca="false">IF(D135, "Hibernating", VLOOKUP($A$2, 'Species Emergence - Field Notes'!$A$2:$E$13, 2, 0))</f>
        <v>5</v>
      </c>
      <c r="F135" s="20" t="n">
        <f aca="false">IF(D135, "Hibernating", VLOOKUP($A$2, 'Species Emergence - Field Notes'!$A$2:$E$13, 3, 0))</f>
        <v>30</v>
      </c>
      <c r="G135" s="27" t="n">
        <f aca="false">IF(D135, "Hibernating", MOD($C135+E135/1440, 1))</f>
        <v>0.870940739768808</v>
      </c>
      <c r="H135" s="27" t="n">
        <f aca="false">IF(D135, "Hibernating", MOD($C135+F135/1440, 1))</f>
        <v>0.888301850879919</v>
      </c>
    </row>
    <row r="136" customFormat="false" ht="13.8" hidden="false" customHeight="false" outlineLevel="0" collapsed="false">
      <c r="B136" s="18" t="n">
        <f aca="false">'NOAA Sunset Calculator'!D136</f>
        <v>46157</v>
      </c>
      <c r="C136" s="26" t="n">
        <f aca="false">'NOAA Sunset Calculator'!Z136</f>
        <v>0.868526302948467</v>
      </c>
      <c r="D136" s="19" t="n">
        <f aca="false">(B136 &lt;= $A$5)  OR (B136 &gt;= $A$8)</f>
        <v>0</v>
      </c>
      <c r="E136" s="20" t="n">
        <f aca="false">IF(D136, "Hibernating", VLOOKUP($A$2, 'Species Emergence - Field Notes'!$A$2:$E$13, 2, 0))</f>
        <v>5</v>
      </c>
      <c r="F136" s="20" t="n">
        <f aca="false">IF(D136, "Hibernating", VLOOKUP($A$2, 'Species Emergence - Field Notes'!$A$2:$E$13, 3, 0))</f>
        <v>30</v>
      </c>
      <c r="G136" s="27" t="n">
        <f aca="false">IF(D136, "Hibernating", MOD($C136+E136/1440, 1))</f>
        <v>0.871998525170683</v>
      </c>
      <c r="H136" s="27" t="n">
        <f aca="false">IF(D136, "Hibernating", MOD($C136+F136/1440, 1))</f>
        <v>0.889359636281794</v>
      </c>
    </row>
    <row r="137" customFormat="false" ht="13.8" hidden="false" customHeight="false" outlineLevel="0" collapsed="false">
      <c r="B137" s="18" t="n">
        <f aca="false">'NOAA Sunset Calculator'!D137</f>
        <v>46158</v>
      </c>
      <c r="C137" s="26" t="n">
        <f aca="false">'NOAA Sunset Calculator'!Z137</f>
        <v>0.869573422722921</v>
      </c>
      <c r="D137" s="19" t="n">
        <f aca="false">(B137 &lt;= $A$5)  OR (B137 &gt;= $A$8)</f>
        <v>0</v>
      </c>
      <c r="E137" s="20" t="n">
        <f aca="false">IF(D137, "Hibernating", VLOOKUP($A$2, 'Species Emergence - Field Notes'!$A$2:$E$13, 2, 0))</f>
        <v>5</v>
      </c>
      <c r="F137" s="20" t="n">
        <f aca="false">IF(D137, "Hibernating", VLOOKUP($A$2, 'Species Emergence - Field Notes'!$A$2:$E$13, 3, 0))</f>
        <v>30</v>
      </c>
      <c r="G137" s="27" t="n">
        <f aca="false">IF(D137, "Hibernating", MOD($C137+E137/1440, 1))</f>
        <v>0.873045644945139</v>
      </c>
      <c r="H137" s="27" t="n">
        <f aca="false">IF(D137, "Hibernating", MOD($C137+F137/1440, 1))</f>
        <v>0.89040675605625</v>
      </c>
    </row>
    <row r="138" customFormat="false" ht="13.8" hidden="false" customHeight="false" outlineLevel="0" collapsed="false">
      <c r="B138" s="18" t="n">
        <f aca="false">'NOAA Sunset Calculator'!D138</f>
        <v>46159</v>
      </c>
      <c r="C138" s="26" t="n">
        <f aca="false">'NOAA Sunset Calculator'!Z138</f>
        <v>0.870609201420871</v>
      </c>
      <c r="D138" s="19" t="n">
        <f aca="false">(B138 &lt;= $A$5)  OR (B138 &gt;= $A$8)</f>
        <v>0</v>
      </c>
      <c r="E138" s="20" t="n">
        <f aca="false">IF(D138, "Hibernating", VLOOKUP($A$2, 'Species Emergence - Field Notes'!$A$2:$E$13, 2, 0))</f>
        <v>5</v>
      </c>
      <c r="F138" s="20" t="n">
        <f aca="false">IF(D138, "Hibernating", VLOOKUP($A$2, 'Species Emergence - Field Notes'!$A$2:$E$13, 3, 0))</f>
        <v>30</v>
      </c>
      <c r="G138" s="27" t="n">
        <f aca="false">IF(D138, "Hibernating", MOD($C138+E138/1440, 1))</f>
        <v>0.87408142364309</v>
      </c>
      <c r="H138" s="27" t="n">
        <f aca="false">IF(D138, "Hibernating", MOD($C138+F138/1440, 1))</f>
        <v>0.891442534754201</v>
      </c>
    </row>
    <row r="139" customFormat="false" ht="13.8" hidden="false" customHeight="false" outlineLevel="0" collapsed="false">
      <c r="B139" s="18" t="n">
        <f aca="false">'NOAA Sunset Calculator'!D139</f>
        <v>46160</v>
      </c>
      <c r="C139" s="26" t="n">
        <f aca="false">'NOAA Sunset Calculator'!Z139</f>
        <v>0.871632944702763</v>
      </c>
      <c r="D139" s="19" t="n">
        <f aca="false">(B139 &lt;= $A$5)  OR (B139 &gt;= $A$8)</f>
        <v>0</v>
      </c>
      <c r="E139" s="20" t="n">
        <f aca="false">IF(D139, "Hibernating", VLOOKUP($A$2, 'Species Emergence - Field Notes'!$A$2:$E$13, 2, 0))</f>
        <v>5</v>
      </c>
      <c r="F139" s="20" t="n">
        <f aca="false">IF(D139, "Hibernating", VLOOKUP($A$2, 'Species Emergence - Field Notes'!$A$2:$E$13, 3, 0))</f>
        <v>30</v>
      </c>
      <c r="G139" s="27" t="n">
        <f aca="false">IF(D139, "Hibernating", MOD($C139+E139/1440, 1))</f>
        <v>0.875105166924977</v>
      </c>
      <c r="H139" s="27" t="n">
        <f aca="false">IF(D139, "Hibernating", MOD($C139+F139/1440, 1))</f>
        <v>0.892466278036088</v>
      </c>
    </row>
    <row r="140" customFormat="false" ht="13.8" hidden="false" customHeight="false" outlineLevel="0" collapsed="false">
      <c r="B140" s="18" t="n">
        <f aca="false">'NOAA Sunset Calculator'!D140</f>
        <v>46161</v>
      </c>
      <c r="C140" s="26" t="n">
        <f aca="false">'NOAA Sunset Calculator'!Z140</f>
        <v>0.872643940207694</v>
      </c>
      <c r="D140" s="19" t="n">
        <f aca="false">(B140 &lt;= $A$5)  OR (B140 &gt;= $A$8)</f>
        <v>0</v>
      </c>
      <c r="E140" s="20" t="n">
        <f aca="false">IF(D140, "Hibernating", VLOOKUP($A$2, 'Species Emergence - Field Notes'!$A$2:$E$13, 2, 0))</f>
        <v>5</v>
      </c>
      <c r="F140" s="20" t="n">
        <f aca="false">IF(D140, "Hibernating", VLOOKUP($A$2, 'Species Emergence - Field Notes'!$A$2:$E$13, 3, 0))</f>
        <v>30</v>
      </c>
      <c r="G140" s="27" t="n">
        <f aca="false">IF(D140, "Hibernating", MOD($C140+E140/1440, 1))</f>
        <v>0.876116162429907</v>
      </c>
      <c r="H140" s="27" t="n">
        <f aca="false">IF(D140, "Hibernating", MOD($C140+F140/1440, 1))</f>
        <v>0.893477273541019</v>
      </c>
    </row>
    <row r="141" customFormat="false" ht="13.8" hidden="false" customHeight="false" outlineLevel="0" collapsed="false">
      <c r="B141" s="18" t="n">
        <f aca="false">'NOAA Sunset Calculator'!D141</f>
        <v>46162</v>
      </c>
      <c r="C141" s="26" t="n">
        <f aca="false">'NOAA Sunset Calculator'!Z141</f>
        <v>0.873641458526373</v>
      </c>
      <c r="D141" s="19" t="n">
        <f aca="false">(B141 &lt;= $A$5)  OR (B141 &gt;= $A$8)</f>
        <v>0</v>
      </c>
      <c r="E141" s="20" t="n">
        <f aca="false">IF(D141, "Hibernating", VLOOKUP($A$2, 'Species Emergence - Field Notes'!$A$2:$E$13, 2, 0))</f>
        <v>5</v>
      </c>
      <c r="F141" s="20" t="n">
        <f aca="false">IF(D141, "Hibernating", VLOOKUP($A$2, 'Species Emergence - Field Notes'!$A$2:$E$13, 3, 0))</f>
        <v>30</v>
      </c>
      <c r="G141" s="27" t="n">
        <f aca="false">IF(D141, "Hibernating", MOD($C141+E141/1440, 1))</f>
        <v>0.877113680748588</v>
      </c>
      <c r="H141" s="27" t="n">
        <f aca="false">IF(D141, "Hibernating", MOD($C141+F141/1440, 1))</f>
        <v>0.894474791859699</v>
      </c>
    </row>
    <row r="142" customFormat="false" ht="13.8" hidden="false" customHeight="false" outlineLevel="0" collapsed="false">
      <c r="B142" s="18" t="n">
        <f aca="false">'NOAA Sunset Calculator'!D142</f>
        <v>46163</v>
      </c>
      <c r="C142" s="26" t="n">
        <f aca="false">'NOAA Sunset Calculator'!Z142</f>
        <v>0.874624754279631</v>
      </c>
      <c r="D142" s="19" t="n">
        <f aca="false">(B142 &lt;= $A$5)  OR (B142 &gt;= $A$8)</f>
        <v>0</v>
      </c>
      <c r="E142" s="20" t="n">
        <f aca="false">IF(D142, "Hibernating", VLOOKUP($A$2, 'Species Emergence - Field Notes'!$A$2:$E$13, 2, 0))</f>
        <v>5</v>
      </c>
      <c r="F142" s="20" t="n">
        <f aca="false">IF(D142, "Hibernating", VLOOKUP($A$2, 'Species Emergence - Field Notes'!$A$2:$E$13, 3, 0))</f>
        <v>30</v>
      </c>
      <c r="G142" s="27" t="n">
        <f aca="false">IF(D142, "Hibernating", MOD($C142+E142/1440, 1))</f>
        <v>0.878096976501852</v>
      </c>
      <c r="H142" s="27" t="n">
        <f aca="false">IF(D142, "Hibernating", MOD($C142+F142/1440, 1))</f>
        <v>0.895458087612963</v>
      </c>
    </row>
    <row r="143" customFormat="false" ht="13.8" hidden="false" customHeight="false" outlineLevel="0" collapsed="false">
      <c r="B143" s="18" t="n">
        <f aca="false">'NOAA Sunset Calculator'!D143</f>
        <v>46164</v>
      </c>
      <c r="C143" s="26" t="n">
        <f aca="false">'NOAA Sunset Calculator'!Z143</f>
        <v>0.875593067303643</v>
      </c>
      <c r="D143" s="19" t="n">
        <f aca="false">(B143 &lt;= $A$5)  OR (B143 &gt;= $A$8)</f>
        <v>0</v>
      </c>
      <c r="E143" s="20" t="n">
        <f aca="false">IF(D143, "Hibernating", VLOOKUP($A$2, 'Species Emergence - Field Notes'!$A$2:$E$13, 2, 0))</f>
        <v>5</v>
      </c>
      <c r="F143" s="20" t="n">
        <f aca="false">IF(D143, "Hibernating", VLOOKUP($A$2, 'Species Emergence - Field Notes'!$A$2:$E$13, 3, 0))</f>
        <v>30</v>
      </c>
      <c r="G143" s="27" t="n">
        <f aca="false">IF(D143, "Hibernating", MOD($C143+E143/1440, 1))</f>
        <v>0.879065289525857</v>
      </c>
      <c r="H143" s="27" t="n">
        <f aca="false">IF(D143, "Hibernating", MOD($C143+F143/1440, 1))</f>
        <v>0.896426400636968</v>
      </c>
    </row>
    <row r="144" customFormat="false" ht="13.8" hidden="false" customHeight="false" outlineLevel="0" collapsed="false">
      <c r="B144" s="18" t="n">
        <f aca="false">'NOAA Sunset Calculator'!D144</f>
        <v>46165</v>
      </c>
      <c r="C144" s="26" t="n">
        <f aca="false">'NOAA Sunset Calculator'!Z144</f>
        <v>0.876545623942263</v>
      </c>
      <c r="D144" s="19" t="n">
        <f aca="false">(B144 &lt;= $A$5)  OR (B144 &gt;= $A$8)</f>
        <v>0</v>
      </c>
      <c r="E144" s="20" t="n">
        <f aca="false">IF(D144, "Hibernating", VLOOKUP($A$2, 'Species Emergence - Field Notes'!$A$2:$E$13, 2, 0))</f>
        <v>5</v>
      </c>
      <c r="F144" s="20" t="n">
        <f aca="false">IF(D144, "Hibernating", VLOOKUP($A$2, 'Species Emergence - Field Notes'!$A$2:$E$13, 3, 0))</f>
        <v>30</v>
      </c>
      <c r="G144" s="27" t="n">
        <f aca="false">IF(D144, "Hibernating", MOD($C144+E144/1440, 1))</f>
        <v>0.880017846164479</v>
      </c>
      <c r="H144" s="27" t="n">
        <f aca="false">IF(D144, "Hibernating", MOD($C144+F144/1440, 1))</f>
        <v>0.89737895727559</v>
      </c>
    </row>
    <row r="145" customFormat="false" ht="13.8" hidden="false" customHeight="false" outlineLevel="0" collapsed="false">
      <c r="B145" s="18" t="n">
        <f aca="false">'NOAA Sunset Calculator'!D145</f>
        <v>46166</v>
      </c>
      <c r="C145" s="26" t="n">
        <f aca="false">'NOAA Sunset Calculator'!Z145</f>
        <v>0.877481638446219</v>
      </c>
      <c r="D145" s="19" t="n">
        <f aca="false">(B145 &lt;= $A$5)  OR (B145 &gt;= $A$8)</f>
        <v>0</v>
      </c>
      <c r="E145" s="20" t="n">
        <f aca="false">IF(D145, "Hibernating", VLOOKUP($A$2, 'Species Emergence - Field Notes'!$A$2:$E$13, 2, 0))</f>
        <v>5</v>
      </c>
      <c r="F145" s="20" t="n">
        <f aca="false">IF(D145, "Hibernating", VLOOKUP($A$2, 'Species Emergence - Field Notes'!$A$2:$E$13, 3, 0))</f>
        <v>30</v>
      </c>
      <c r="G145" s="27" t="n">
        <f aca="false">IF(D145, "Hibernating", MOD($C145+E145/1440, 1))</f>
        <v>0.880953860668438</v>
      </c>
      <c r="H145" s="27" t="n">
        <f aca="false">IF(D145, "Hibernating", MOD($C145+F145/1440, 1))</f>
        <v>0.898314971779549</v>
      </c>
    </row>
    <row r="146" customFormat="false" ht="13.8" hidden="false" customHeight="false" outlineLevel="0" collapsed="false">
      <c r="B146" s="18" t="n">
        <f aca="false">'NOAA Sunset Calculator'!D146</f>
        <v>46167</v>
      </c>
      <c r="C146" s="26" t="n">
        <f aca="false">'NOAA Sunset Calculator'!Z146</f>
        <v>0.878400314478037</v>
      </c>
      <c r="D146" s="19" t="n">
        <f aca="false">(B146 &lt;= $A$5)  OR (B146 &gt;= $A$8)</f>
        <v>0</v>
      </c>
      <c r="E146" s="20" t="n">
        <f aca="false">IF(D146, "Hibernating", VLOOKUP($A$2, 'Species Emergence - Field Notes'!$A$2:$E$13, 2, 0))</f>
        <v>5</v>
      </c>
      <c r="F146" s="20" t="n">
        <f aca="false">IF(D146, "Hibernating", VLOOKUP($A$2, 'Species Emergence - Field Notes'!$A$2:$E$13, 3, 0))</f>
        <v>30</v>
      </c>
      <c r="G146" s="27" t="n">
        <f aca="false">IF(D146, "Hibernating", MOD($C146+E146/1440, 1))</f>
        <v>0.881872536700255</v>
      </c>
      <c r="H146" s="27" t="n">
        <f aca="false">IF(D146, "Hibernating", MOD($C146+F146/1440, 1))</f>
        <v>0.899233647811366</v>
      </c>
    </row>
    <row r="147" customFormat="false" ht="13.8" hidden="false" customHeight="false" outlineLevel="0" collapsed="false">
      <c r="B147" s="18" t="n">
        <f aca="false">'NOAA Sunset Calculator'!D147</f>
        <v>46168</v>
      </c>
      <c r="C147" s="26" t="n">
        <f aca="false">'NOAA Sunset Calculator'!Z147</f>
        <v>0.879300846720776</v>
      </c>
      <c r="D147" s="19" t="n">
        <f aca="false">(B147 &lt;= $A$5)  OR (B147 &gt;= $A$8)</f>
        <v>0</v>
      </c>
      <c r="E147" s="20" t="n">
        <f aca="false">IF(D147, "Hibernating", VLOOKUP($A$2, 'Species Emergence - Field Notes'!$A$2:$E$13, 2, 0))</f>
        <v>5</v>
      </c>
      <c r="F147" s="20" t="n">
        <f aca="false">IF(D147, "Hibernating", VLOOKUP($A$2, 'Species Emergence - Field Notes'!$A$2:$E$13, 3, 0))</f>
        <v>30</v>
      </c>
      <c r="G147" s="27" t="n">
        <f aca="false">IF(D147, "Hibernating", MOD($C147+E147/1440, 1))</f>
        <v>0.882773068942998</v>
      </c>
      <c r="H147" s="27" t="n">
        <f aca="false">IF(D147, "Hibernating", MOD($C147+F147/1440, 1))</f>
        <v>0.900134180054109</v>
      </c>
    </row>
    <row r="148" customFormat="false" ht="13.8" hidden="false" customHeight="false" outlineLevel="0" collapsed="false">
      <c r="B148" s="18" t="n">
        <f aca="false">'NOAA Sunset Calculator'!D148</f>
        <v>46169</v>
      </c>
      <c r="C148" s="26" t="n">
        <f aca="false">'NOAA Sunset Calculator'!Z148</f>
        <v>0.880182422587639</v>
      </c>
      <c r="D148" s="19" t="n">
        <f aca="false">(B148 &lt;= $A$5)  OR (B148 &gt;= $A$8)</f>
        <v>0</v>
      </c>
      <c r="E148" s="20" t="n">
        <f aca="false">IF(D148, "Hibernating", VLOOKUP($A$2, 'Species Emergence - Field Notes'!$A$2:$E$13, 2, 0))</f>
        <v>5</v>
      </c>
      <c r="F148" s="20" t="n">
        <f aca="false">IF(D148, "Hibernating", VLOOKUP($A$2, 'Species Emergence - Field Notes'!$A$2:$E$13, 3, 0))</f>
        <v>30</v>
      </c>
      <c r="G148" s="27" t="n">
        <f aca="false">IF(D148, "Hibernating", MOD($C148+E148/1440, 1))</f>
        <v>0.88365464480985</v>
      </c>
      <c r="H148" s="27" t="n">
        <f aca="false">IF(D148, "Hibernating", MOD($C148+F148/1440, 1))</f>
        <v>0.901015755920961</v>
      </c>
    </row>
    <row r="149" customFormat="false" ht="13.8" hidden="false" customHeight="false" outlineLevel="0" collapsed="false">
      <c r="B149" s="18" t="n">
        <f aca="false">'NOAA Sunset Calculator'!D149</f>
        <v>46170</v>
      </c>
      <c r="C149" s="26" t="n">
        <f aca="false">'NOAA Sunset Calculator'!Z149</f>
        <v>0.881044224028608</v>
      </c>
      <c r="D149" s="19" t="n">
        <f aca="false">(B149 &lt;= $A$5)  OR (B149 &gt;= $A$8)</f>
        <v>0</v>
      </c>
      <c r="E149" s="20" t="n">
        <f aca="false">IF(D149, "Hibernating", VLOOKUP($A$2, 'Species Emergence - Field Notes'!$A$2:$E$13, 2, 0))</f>
        <v>5</v>
      </c>
      <c r="F149" s="20" t="n">
        <f aca="false">IF(D149, "Hibernating", VLOOKUP($A$2, 'Species Emergence - Field Notes'!$A$2:$E$13, 3, 0))</f>
        <v>30</v>
      </c>
      <c r="G149" s="27" t="n">
        <f aca="false">IF(D149, "Hibernating", MOD($C149+E149/1440, 1))</f>
        <v>0.884516446250822</v>
      </c>
      <c r="H149" s="27" t="n">
        <f aca="false">IF(D149, "Hibernating", MOD($C149+F149/1440, 1))</f>
        <v>0.901877557361933</v>
      </c>
    </row>
    <row r="150" customFormat="false" ht="13.8" hidden="false" customHeight="false" outlineLevel="0" collapsed="false">
      <c r="B150" s="18" t="n">
        <f aca="false">'NOAA Sunset Calculator'!D150</f>
        <v>46171</v>
      </c>
      <c r="C150" s="26" t="n">
        <f aca="false">'NOAA Sunset Calculator'!Z150</f>
        <v>0.881885429429221</v>
      </c>
      <c r="D150" s="19" t="n">
        <f aca="false">(B150 &lt;= $A$5)  OR (B150 &gt;= $A$8)</f>
        <v>0</v>
      </c>
      <c r="E150" s="20" t="n">
        <f aca="false">IF(D150, "Hibernating", VLOOKUP($A$2, 'Species Emergence - Field Notes'!$A$2:$E$13, 2, 0))</f>
        <v>5</v>
      </c>
      <c r="F150" s="20" t="n">
        <f aca="false">IF(D150, "Hibernating", VLOOKUP($A$2, 'Species Emergence - Field Notes'!$A$2:$E$13, 3, 0))</f>
        <v>30</v>
      </c>
      <c r="G150" s="27" t="n">
        <f aca="false">IF(D150, "Hibernating", MOD($C150+E150/1440, 1))</f>
        <v>0.885357651651435</v>
      </c>
      <c r="H150" s="27" t="n">
        <f aca="false">IF(D150, "Hibernating", MOD($C150+F150/1440, 1))</f>
        <v>0.902718762762546</v>
      </c>
    </row>
    <row r="151" customFormat="false" ht="13.8" hidden="false" customHeight="false" outlineLevel="0" collapsed="false">
      <c r="B151" s="18" t="n">
        <f aca="false">'NOAA Sunset Calculator'!D151</f>
        <v>46172</v>
      </c>
      <c r="C151" s="26" t="n">
        <f aca="false">'NOAA Sunset Calculator'!Z151</f>
        <v>0.882705215595552</v>
      </c>
      <c r="D151" s="19" t="n">
        <f aca="false">(B151 &lt;= $A$5)  OR (B151 &gt;= $A$8)</f>
        <v>0</v>
      </c>
      <c r="E151" s="20" t="n">
        <f aca="false">IF(D151, "Hibernating", VLOOKUP($A$2, 'Species Emergence - Field Notes'!$A$2:$E$13, 2, 0))</f>
        <v>5</v>
      </c>
      <c r="F151" s="20" t="n">
        <f aca="false">IF(D151, "Hibernating", VLOOKUP($A$2, 'Species Emergence - Field Notes'!$A$2:$E$13, 3, 0))</f>
        <v>30</v>
      </c>
      <c r="G151" s="27" t="n">
        <f aca="false">IF(D151, "Hibernating", MOD($C151+E151/1440, 1))</f>
        <v>0.886177437817766</v>
      </c>
      <c r="H151" s="27" t="n">
        <f aca="false">IF(D151, "Hibernating", MOD($C151+F151/1440, 1))</f>
        <v>0.903538548928877</v>
      </c>
    </row>
    <row r="152" customFormat="false" ht="13.8" hidden="false" customHeight="false" outlineLevel="0" collapsed="false">
      <c r="B152" s="18" t="n">
        <f aca="false">'NOAA Sunset Calculator'!D152</f>
        <v>46173</v>
      </c>
      <c r="C152" s="26" t="n">
        <f aca="false">'NOAA Sunset Calculator'!Z152</f>
        <v>0.883502759818356</v>
      </c>
      <c r="D152" s="19" t="n">
        <f aca="false">(B152 &lt;= $A$5)  OR (B152 &gt;= $A$8)</f>
        <v>0</v>
      </c>
      <c r="E152" s="20" t="n">
        <f aca="false">IF(D152, "Hibernating", VLOOKUP($A$2, 'Species Emergence - Field Notes'!$A$2:$E$13, 2, 0))</f>
        <v>5</v>
      </c>
      <c r="F152" s="20" t="n">
        <f aca="false">IF(D152, "Hibernating", VLOOKUP($A$2, 'Species Emergence - Field Notes'!$A$2:$E$13, 3, 0))</f>
        <v>30</v>
      </c>
      <c r="G152" s="27" t="n">
        <f aca="false">IF(D152, "Hibernating", MOD($C152+E152/1440, 1))</f>
        <v>0.886974982040567</v>
      </c>
      <c r="H152" s="27" t="n">
        <f aca="false">IF(D152, "Hibernating", MOD($C152+F152/1440, 1))</f>
        <v>0.904336093151678</v>
      </c>
    </row>
    <row r="153" customFormat="false" ht="13.8" hidden="false" customHeight="false" outlineLevel="0" collapsed="false">
      <c r="B153" s="18" t="n">
        <f aca="false">'NOAA Sunset Calculator'!D153</f>
        <v>46174</v>
      </c>
      <c r="C153" s="26" t="n">
        <f aca="false">'NOAA Sunset Calculator'!Z153</f>
        <v>0.884277242008323</v>
      </c>
      <c r="D153" s="19" t="n">
        <f aca="false">(B153 &lt;= $A$5)  OR (B153 &gt;= $A$8)</f>
        <v>0</v>
      </c>
      <c r="E153" s="20" t="n">
        <f aca="false">IF(D153, "Hibernating", VLOOKUP($A$2, 'Species Emergence - Field Notes'!$A$2:$E$13, 2, 0))</f>
        <v>5</v>
      </c>
      <c r="F153" s="20" t="n">
        <f aca="false">IF(D153, "Hibernating", VLOOKUP($A$2, 'Species Emergence - Field Notes'!$A$2:$E$13, 3, 0))</f>
        <v>30</v>
      </c>
      <c r="G153" s="27" t="n">
        <f aca="false">IF(D153, "Hibernating", MOD($C153+E153/1440, 1))</f>
        <v>0.887749464230544</v>
      </c>
      <c r="H153" s="27" t="n">
        <f aca="false">IF(D153, "Hibernating", MOD($C153+F153/1440, 1))</f>
        <v>0.905110575341655</v>
      </c>
    </row>
    <row r="154" customFormat="false" ht="13.8" hidden="false" customHeight="false" outlineLevel="0" collapsed="false">
      <c r="B154" s="18" t="n">
        <f aca="false">'NOAA Sunset Calculator'!D154</f>
        <v>46175</v>
      </c>
      <c r="C154" s="26" t="n">
        <f aca="false">'NOAA Sunset Calculator'!Z154</f>
        <v>0.885027846893229</v>
      </c>
      <c r="D154" s="19" t="n">
        <f aca="false">(B154 &lt;= $A$5)  OR (B154 &gt;= $A$8)</f>
        <v>0</v>
      </c>
      <c r="E154" s="20" t="n">
        <f aca="false">IF(D154, "Hibernating", VLOOKUP($A$2, 'Species Emergence - Field Notes'!$A$2:$E$13, 2, 0))</f>
        <v>5</v>
      </c>
      <c r="F154" s="20" t="n">
        <f aca="false">IF(D154, "Hibernating", VLOOKUP($A$2, 'Species Emergence - Field Notes'!$A$2:$E$13, 3, 0))</f>
        <v>30</v>
      </c>
      <c r="G154" s="27" t="n">
        <f aca="false">IF(D154, "Hibernating", MOD($C154+E154/1440, 1))</f>
        <v>0.88850006911544</v>
      </c>
      <c r="H154" s="27" t="n">
        <f aca="false">IF(D154, "Hibernating", MOD($C154+F154/1440, 1))</f>
        <v>0.905861180226551</v>
      </c>
    </row>
    <row r="155" customFormat="false" ht="13.8" hidden="false" customHeight="false" outlineLevel="0" collapsed="false">
      <c r="B155" s="18" t="n">
        <f aca="false">'NOAA Sunset Calculator'!D155</f>
        <v>46176</v>
      </c>
      <c r="C155" s="26" t="n">
        <f aca="false">'NOAA Sunset Calculator'!Z155</f>
        <v>0.885753766266818</v>
      </c>
      <c r="D155" s="19" t="n">
        <f aca="false">(B155 &lt;= $A$5)  OR (B155 &gt;= $A$8)</f>
        <v>0</v>
      </c>
      <c r="E155" s="20" t="n">
        <f aca="false">IF(D155, "Hibernating", VLOOKUP($A$2, 'Species Emergence - Field Notes'!$A$2:$E$13, 2, 0))</f>
        <v>5</v>
      </c>
      <c r="F155" s="20" t="n">
        <f aca="false">IF(D155, "Hibernating", VLOOKUP($A$2, 'Species Emergence - Field Notes'!$A$2:$E$13, 3, 0))</f>
        <v>30</v>
      </c>
      <c r="G155" s="27" t="n">
        <f aca="false">IF(D155, "Hibernating", MOD($C155+E155/1440, 1))</f>
        <v>0.889225988489039</v>
      </c>
      <c r="H155" s="27" t="n">
        <f aca="false">IF(D155, "Hibernating", MOD($C155+F155/1440, 1))</f>
        <v>0.906587099600151</v>
      </c>
    </row>
    <row r="156" customFormat="false" ht="13.8" hidden="false" customHeight="false" outlineLevel="0" collapsed="false">
      <c r="B156" s="18" t="n">
        <f aca="false">'NOAA Sunset Calculator'!D156</f>
        <v>46177</v>
      </c>
      <c r="C156" s="26" t="n">
        <f aca="false">'NOAA Sunset Calculator'!Z156</f>
        <v>0.886454201278135</v>
      </c>
      <c r="D156" s="19" t="n">
        <f aca="false">(B156 &lt;= $A$5)  OR (B156 &gt;= $A$8)</f>
        <v>0</v>
      </c>
      <c r="E156" s="20" t="n">
        <f aca="false">IF(D156, "Hibernating", VLOOKUP($A$2, 'Species Emergence - Field Notes'!$A$2:$E$13, 2, 0))</f>
        <v>5</v>
      </c>
      <c r="F156" s="20" t="n">
        <f aca="false">IF(D156, "Hibernating", VLOOKUP($A$2, 'Species Emergence - Field Notes'!$A$2:$E$13, 3, 0))</f>
        <v>30</v>
      </c>
      <c r="G156" s="27" t="n">
        <f aca="false">IF(D156, "Hibernating", MOD($C156+E156/1440, 1))</f>
        <v>0.889926423500347</v>
      </c>
      <c r="H156" s="27" t="n">
        <f aca="false">IF(D156, "Hibernating", MOD($C156+F156/1440, 1))</f>
        <v>0.907287534611458</v>
      </c>
    </row>
    <row r="157" customFormat="false" ht="13.8" hidden="false" customHeight="false" outlineLevel="0" collapsed="false">
      <c r="B157" s="18" t="n">
        <f aca="false">'NOAA Sunset Calculator'!D157</f>
        <v>46178</v>
      </c>
      <c r="C157" s="26" t="n">
        <f aca="false">'NOAA Sunset Calculator'!Z157</f>
        <v>0.887128364749219</v>
      </c>
      <c r="D157" s="19" t="n">
        <f aca="false">(B157 &lt;= $A$5)  OR (B157 &gt;= $A$8)</f>
        <v>0</v>
      </c>
      <c r="E157" s="20" t="n">
        <f aca="false">IF(D157, "Hibernating", VLOOKUP($A$2, 'Species Emergence - Field Notes'!$A$2:$E$13, 2, 0))</f>
        <v>5</v>
      </c>
      <c r="F157" s="20" t="n">
        <f aca="false">IF(D157, "Hibernating", VLOOKUP($A$2, 'Species Emergence - Field Notes'!$A$2:$E$13, 3, 0))</f>
        <v>30</v>
      </c>
      <c r="G157" s="27" t="n">
        <f aca="false">IF(D157, "Hibernating", MOD($C157+E157/1440, 1))</f>
        <v>0.890600586971435</v>
      </c>
      <c r="H157" s="27" t="n">
        <f aca="false">IF(D157, "Hibernating", MOD($C157+F157/1440, 1))</f>
        <v>0.907961698082546</v>
      </c>
    </row>
    <row r="158" customFormat="false" ht="13.8" hidden="false" customHeight="false" outlineLevel="0" collapsed="false">
      <c r="B158" s="18" t="n">
        <f aca="false">'NOAA Sunset Calculator'!D158</f>
        <v>46179</v>
      </c>
      <c r="C158" s="26" t="n">
        <f aca="false">'NOAA Sunset Calculator'!Z158</f>
        <v>0.887775483508072</v>
      </c>
      <c r="D158" s="19" t="n">
        <f aca="false">(B158 &lt;= $A$5)  OR (B158 &gt;= $A$8)</f>
        <v>0</v>
      </c>
      <c r="E158" s="20" t="n">
        <f aca="false">IF(D158, "Hibernating", VLOOKUP($A$2, 'Species Emergence - Field Notes'!$A$2:$E$13, 2, 0))</f>
        <v>5</v>
      </c>
      <c r="F158" s="20" t="n">
        <f aca="false">IF(D158, "Hibernating", VLOOKUP($A$2, 'Species Emergence - Field Notes'!$A$2:$E$13, 3, 0))</f>
        <v>30</v>
      </c>
      <c r="G158" s="27" t="n">
        <f aca="false">IF(D158, "Hibernating", MOD($C158+E158/1440, 1))</f>
        <v>0.891247705730289</v>
      </c>
      <c r="H158" s="27" t="n">
        <f aca="false">IF(D158, "Hibernating", MOD($C158+F158/1440, 1))</f>
        <v>0.908608816841401</v>
      </c>
    </row>
    <row r="159" customFormat="false" ht="13.8" hidden="false" customHeight="false" outlineLevel="0" collapsed="false">
      <c r="B159" s="18" t="n">
        <f aca="false">'NOAA Sunset Calculator'!D159</f>
        <v>46180</v>
      </c>
      <c r="C159" s="26" t="n">
        <f aca="false">'NOAA Sunset Calculator'!Z159</f>
        <v>0.888394800723132</v>
      </c>
      <c r="D159" s="19" t="n">
        <f aca="false">(B159 &lt;= $A$5)  OR (B159 &gt;= $A$8)</f>
        <v>0</v>
      </c>
      <c r="E159" s="20" t="n">
        <f aca="false">IF(D159, "Hibernating", VLOOKUP($A$2, 'Species Emergence - Field Notes'!$A$2:$E$13, 2, 0))</f>
        <v>5</v>
      </c>
      <c r="F159" s="20" t="n">
        <f aca="false">IF(D159, "Hibernating", VLOOKUP($A$2, 'Species Emergence - Field Notes'!$A$2:$E$13, 3, 0))</f>
        <v>30</v>
      </c>
      <c r="G159" s="27" t="n">
        <f aca="false">IF(D159, "Hibernating", MOD($C159+E159/1440, 1))</f>
        <v>0.891867022945347</v>
      </c>
      <c r="H159" s="27" t="n">
        <f aca="false">IF(D159, "Hibernating", MOD($C159+F159/1440, 1))</f>
        <v>0.909228134056458</v>
      </c>
    </row>
    <row r="160" customFormat="false" ht="13.8" hidden="false" customHeight="false" outlineLevel="0" collapsed="false">
      <c r="B160" s="18" t="n">
        <f aca="false">'NOAA Sunset Calculator'!D160</f>
        <v>46181</v>
      </c>
      <c r="C160" s="26" t="n">
        <f aca="false">'NOAA Sunset Calculator'!Z160</f>
        <v>0.888985578224864</v>
      </c>
      <c r="D160" s="19" t="n">
        <f aca="false">(B160 &lt;= $A$5)  OR (B160 &gt;= $A$8)</f>
        <v>0</v>
      </c>
      <c r="E160" s="20" t="n">
        <f aca="false">IF(D160, "Hibernating", VLOOKUP($A$2, 'Species Emergence - Field Notes'!$A$2:$E$13, 2, 0))</f>
        <v>5</v>
      </c>
      <c r="F160" s="20" t="n">
        <f aca="false">IF(D160, "Hibernating", VLOOKUP($A$2, 'Species Emergence - Field Notes'!$A$2:$E$13, 3, 0))</f>
        <v>30</v>
      </c>
      <c r="G160" s="27" t="n">
        <f aca="false">IF(D160, "Hibernating", MOD($C160+E160/1440, 1))</f>
        <v>0.892457800447083</v>
      </c>
      <c r="H160" s="27" t="n">
        <f aca="false">IF(D160, "Hibernating", MOD($C160+F160/1440, 1))</f>
        <v>0.909818911558195</v>
      </c>
    </row>
    <row r="161" customFormat="false" ht="13.8" hidden="false" customHeight="false" outlineLevel="0" collapsed="false">
      <c r="B161" s="18" t="n">
        <f aca="false">'NOAA Sunset Calculator'!D161</f>
        <v>46182</v>
      </c>
      <c r="C161" s="26" t="n">
        <f aca="false">'NOAA Sunset Calculator'!Z161</f>
        <v>0.889547098799488</v>
      </c>
      <c r="D161" s="19" t="n">
        <f aca="false">(B161 &lt;= $A$5)  OR (B161 &gt;= $A$8)</f>
        <v>0</v>
      </c>
      <c r="E161" s="20" t="n">
        <f aca="false">IF(D161, "Hibernating", VLOOKUP($A$2, 'Species Emergence - Field Notes'!$A$2:$E$13, 2, 0))</f>
        <v>5</v>
      </c>
      <c r="F161" s="20" t="n">
        <f aca="false">IF(D161, "Hibernating", VLOOKUP($A$2, 'Species Emergence - Field Notes'!$A$2:$E$13, 3, 0))</f>
        <v>30</v>
      </c>
      <c r="G161" s="27" t="n">
        <f aca="false">IF(D161, "Hibernating", MOD($C161+E161/1440, 1))</f>
        <v>0.893019321021701</v>
      </c>
      <c r="H161" s="27" t="n">
        <f aca="false">IF(D161, "Hibernating", MOD($C161+F161/1440, 1))</f>
        <v>0.910380432132813</v>
      </c>
    </row>
    <row r="162" customFormat="false" ht="13.8" hidden="false" customHeight="false" outlineLevel="0" collapsed="false">
      <c r="B162" s="18" t="n">
        <f aca="false">'NOAA Sunset Calculator'!D162</f>
        <v>46183</v>
      </c>
      <c r="C162" s="26" t="n">
        <f aca="false">'NOAA Sunset Calculator'!Z162</f>
        <v>0.890078668439631</v>
      </c>
      <c r="D162" s="19" t="n">
        <f aca="false">(B162 &lt;= $A$5)  OR (B162 &gt;= $A$8)</f>
        <v>0</v>
      </c>
      <c r="E162" s="20" t="n">
        <f aca="false">IF(D162, "Hibernating", VLOOKUP($A$2, 'Species Emergence - Field Notes'!$A$2:$E$13, 2, 0))</f>
        <v>5</v>
      </c>
      <c r="F162" s="20" t="n">
        <f aca="false">IF(D162, "Hibernating", VLOOKUP($A$2, 'Species Emergence - Field Notes'!$A$2:$E$13, 3, 0))</f>
        <v>30</v>
      </c>
      <c r="G162" s="27" t="n">
        <f aca="false">IF(D162, "Hibernating", MOD($C162+E162/1440, 1))</f>
        <v>0.893550890661852</v>
      </c>
      <c r="H162" s="27" t="n">
        <f aca="false">IF(D162, "Hibernating", MOD($C162+F162/1440, 1))</f>
        <v>0.910912001772963</v>
      </c>
    </row>
    <row r="163" customFormat="false" ht="13.8" hidden="false" customHeight="false" outlineLevel="0" collapsed="false">
      <c r="B163" s="18" t="n">
        <f aca="false">'NOAA Sunset Calculator'!D163</f>
        <v>46184</v>
      </c>
      <c r="C163" s="26" t="n">
        <f aca="false">'NOAA Sunset Calculator'!Z163</f>
        <v>0.890579618536409</v>
      </c>
      <c r="D163" s="19" t="n">
        <f aca="false">(B163 &lt;= $A$5)  OR (B163 &gt;= $A$8)</f>
        <v>0</v>
      </c>
      <c r="E163" s="20" t="n">
        <f aca="false">IF(D163, "Hibernating", VLOOKUP($A$2, 'Species Emergence - Field Notes'!$A$2:$E$13, 2, 0))</f>
        <v>5</v>
      </c>
      <c r="F163" s="20" t="n">
        <f aca="false">IF(D163, "Hibernating", VLOOKUP($A$2, 'Species Emergence - Field Notes'!$A$2:$E$13, 3, 0))</f>
        <v>30</v>
      </c>
      <c r="G163" s="27" t="n">
        <f aca="false">IF(D163, "Hibernating", MOD($C163+E163/1440, 1))</f>
        <v>0.894051840758623</v>
      </c>
      <c r="H163" s="27" t="n">
        <f aca="false">IF(D163, "Hibernating", MOD($C163+F163/1440, 1))</f>
        <v>0.911412951869734</v>
      </c>
    </row>
    <row r="164" customFormat="false" ht="13.8" hidden="false" customHeight="false" outlineLevel="0" collapsed="false">
      <c r="B164" s="18" t="n">
        <f aca="false">'NOAA Sunset Calculator'!D164</f>
        <v>46185</v>
      </c>
      <c r="C164" s="26" t="n">
        <f aca="false">'NOAA Sunset Calculator'!Z164</f>
        <v>0.891049307997566</v>
      </c>
      <c r="D164" s="19" t="n">
        <f aca="false">(B164 &lt;= $A$5)  OR (B164 &gt;= $A$8)</f>
        <v>0</v>
      </c>
      <c r="E164" s="20" t="n">
        <f aca="false">IF(D164, "Hibernating", VLOOKUP($A$2, 'Species Emergence - Field Notes'!$A$2:$E$13, 2, 0))</f>
        <v>5</v>
      </c>
      <c r="F164" s="20" t="n">
        <f aca="false">IF(D164, "Hibernating", VLOOKUP($A$2, 'Species Emergence - Field Notes'!$A$2:$E$13, 3, 0))</f>
        <v>30</v>
      </c>
      <c r="G164" s="27" t="n">
        <f aca="false">IF(D164, "Hibernating", MOD($C164+E164/1440, 1))</f>
        <v>0.89452153021978</v>
      </c>
      <c r="H164" s="27" t="n">
        <f aca="false">IF(D164, "Hibernating", MOD($C164+F164/1440, 1))</f>
        <v>0.911882641330891</v>
      </c>
    </row>
    <row r="165" customFormat="false" ht="13.8" hidden="false" customHeight="false" outlineLevel="0" collapsed="false">
      <c r="B165" s="18" t="n">
        <f aca="false">'NOAA Sunset Calculator'!D165</f>
        <v>46186</v>
      </c>
      <c r="C165" s="26" t="n">
        <f aca="false">'NOAA Sunset Calculator'!Z165</f>
        <v>0.891487125276399</v>
      </c>
      <c r="D165" s="19" t="n">
        <f aca="false">(B165 &lt;= $A$5)  OR (B165 &gt;= $A$8)</f>
        <v>0</v>
      </c>
      <c r="E165" s="20" t="n">
        <f aca="false">IF(D165, "Hibernating", VLOOKUP($A$2, 'Species Emergence - Field Notes'!$A$2:$E$13, 2, 0))</f>
        <v>5</v>
      </c>
      <c r="F165" s="20" t="n">
        <f aca="false">IF(D165, "Hibernating", VLOOKUP($A$2, 'Species Emergence - Field Notes'!$A$2:$E$13, 3, 0))</f>
        <v>30</v>
      </c>
      <c r="G165" s="27" t="n">
        <f aca="false">IF(D165, "Hibernating", MOD($C165+E165/1440, 1))</f>
        <v>0.894959347498611</v>
      </c>
      <c r="H165" s="27" t="n">
        <f aca="false">IF(D165, "Hibernating", MOD($C165+F165/1440, 1))</f>
        <v>0.912320458609722</v>
      </c>
    </row>
    <row r="166" customFormat="false" ht="13.8" hidden="false" customHeight="false" outlineLevel="0" collapsed="false">
      <c r="B166" s="18" t="n">
        <f aca="false">'NOAA Sunset Calculator'!D166</f>
        <v>46187</v>
      </c>
      <c r="C166" s="26" t="n">
        <f aca="false">'NOAA Sunset Calculator'!Z166</f>
        <v>0.8918924902967</v>
      </c>
      <c r="D166" s="19" t="n">
        <f aca="false">(B166 &lt;= $A$5)  OR (B166 &gt;= $A$8)</f>
        <v>0</v>
      </c>
      <c r="E166" s="20" t="n">
        <f aca="false">IF(D166, "Hibernating", VLOOKUP($A$2, 'Species Emergence - Field Notes'!$A$2:$E$13, 2, 0))</f>
        <v>5</v>
      </c>
      <c r="F166" s="20" t="n">
        <f aca="false">IF(D166, "Hibernating", VLOOKUP($A$2, 'Species Emergence - Field Notes'!$A$2:$E$13, 3, 0))</f>
        <v>30</v>
      </c>
      <c r="G166" s="27" t="n">
        <f aca="false">IF(D166, "Hibernating", MOD($C166+E166/1440, 1))</f>
        <v>0.895364712518912</v>
      </c>
      <c r="H166" s="27" t="n">
        <f aca="false">IF(D166, "Hibernating", MOD($C166+F166/1440, 1))</f>
        <v>0.912725823630023</v>
      </c>
    </row>
    <row r="167" customFormat="false" ht="13.8" hidden="false" customHeight="false" outlineLevel="0" collapsed="false">
      <c r="B167" s="18" t="n">
        <f aca="false">'NOAA Sunset Calculator'!D167</f>
        <v>46188</v>
      </c>
      <c r="C167" s="26" t="n">
        <f aca="false">'NOAA Sunset Calculator'!Z167</f>
        <v>0.89226485625946</v>
      </c>
      <c r="D167" s="19" t="n">
        <f aca="false">(B167 &lt;= $A$5)  OR (B167 &gt;= $A$8)</f>
        <v>0</v>
      </c>
      <c r="E167" s="20" t="n">
        <f aca="false">IF(D167, "Hibernating", VLOOKUP($A$2, 'Species Emergence - Field Notes'!$A$2:$E$13, 2, 0))</f>
        <v>5</v>
      </c>
      <c r="F167" s="20" t="n">
        <f aca="false">IF(D167, "Hibernating", VLOOKUP($A$2, 'Species Emergence - Field Notes'!$A$2:$E$13, 3, 0))</f>
        <v>30</v>
      </c>
      <c r="G167" s="27" t="n">
        <f aca="false">IF(D167, "Hibernating", MOD($C167+E167/1440, 1))</f>
        <v>0.895737078481678</v>
      </c>
      <c r="H167" s="27" t="n">
        <f aca="false">IF(D167, "Hibernating", MOD($C167+F167/1440, 1))</f>
        <v>0.913098189592789</v>
      </c>
    </row>
    <row r="168" customFormat="false" ht="13.8" hidden="false" customHeight="false" outlineLevel="0" collapsed="false">
      <c r="B168" s="18" t="n">
        <f aca="false">'NOAA Sunset Calculator'!D168</f>
        <v>46189</v>
      </c>
      <c r="C168" s="26" t="n">
        <f aca="false">'NOAA Sunset Calculator'!Z168</f>
        <v>0.892603711317988</v>
      </c>
      <c r="D168" s="19" t="n">
        <f aca="false">(B168 &lt;= $A$5)  OR (B168 &gt;= $A$8)</f>
        <v>0</v>
      </c>
      <c r="E168" s="20" t="n">
        <f aca="false">IF(D168, "Hibernating", VLOOKUP($A$2, 'Species Emergence - Field Notes'!$A$2:$E$13, 2, 0))</f>
        <v>5</v>
      </c>
      <c r="F168" s="20" t="n">
        <f aca="false">IF(D168, "Hibernating", VLOOKUP($A$2, 'Species Emergence - Field Notes'!$A$2:$E$13, 3, 0))</f>
        <v>30</v>
      </c>
      <c r="G168" s="27" t="n">
        <f aca="false">IF(D168, "Hibernating", MOD($C168+E168/1440, 1))</f>
        <v>0.896075933540208</v>
      </c>
      <c r="H168" s="27" t="n">
        <f aca="false">IF(D168, "Hibernating", MOD($C168+F168/1440, 1))</f>
        <v>0.91343704465132</v>
      </c>
    </row>
    <row r="169" customFormat="false" ht="13.8" hidden="false" customHeight="false" outlineLevel="0" collapsed="false">
      <c r="B169" s="18" t="n">
        <f aca="false">'NOAA Sunset Calculator'!D169</f>
        <v>46190</v>
      </c>
      <c r="C169" s="26" t="n">
        <f aca="false">'NOAA Sunset Calculator'!Z169</f>
        <v>0.892908580109001</v>
      </c>
      <c r="D169" s="19" t="n">
        <f aca="false">(B169 &lt;= $A$5)  OR (B169 &gt;= $A$8)</f>
        <v>0</v>
      </c>
      <c r="E169" s="20" t="n">
        <f aca="false">IF(D169, "Hibernating", VLOOKUP($A$2, 'Species Emergence - Field Notes'!$A$2:$E$13, 2, 0))</f>
        <v>5</v>
      </c>
      <c r="F169" s="20" t="n">
        <f aca="false">IF(D169, "Hibernating", VLOOKUP($A$2, 'Species Emergence - Field Notes'!$A$2:$E$13, 3, 0))</f>
        <v>30</v>
      </c>
      <c r="G169" s="27" t="n">
        <f aca="false">IF(D169, "Hibernating", MOD($C169+E169/1440, 1))</f>
        <v>0.896380802331215</v>
      </c>
      <c r="H169" s="27" t="n">
        <f aca="false">IF(D169, "Hibernating", MOD($C169+F169/1440, 1))</f>
        <v>0.913741913442326</v>
      </c>
    </row>
    <row r="170" customFormat="false" ht="13.8" hidden="false" customHeight="false" outlineLevel="0" collapsed="false">
      <c r="B170" s="18" t="n">
        <f aca="false">'NOAA Sunset Calculator'!D170</f>
        <v>46191</v>
      </c>
      <c r="C170" s="26" t="n">
        <f aca="false">'NOAA Sunset Calculator'!Z170</f>
        <v>0.893179025128511</v>
      </c>
      <c r="D170" s="19" t="n">
        <f aca="false">(B170 &lt;= $A$5)  OR (B170 &gt;= $A$8)</f>
        <v>0</v>
      </c>
      <c r="E170" s="20" t="n">
        <f aca="false">IF(D170, "Hibernating", VLOOKUP($A$2, 'Species Emergence - Field Notes'!$A$2:$E$13, 2, 0))</f>
        <v>5</v>
      </c>
      <c r="F170" s="20" t="n">
        <f aca="false">IF(D170, "Hibernating", VLOOKUP($A$2, 'Species Emergence - Field Notes'!$A$2:$E$13, 3, 0))</f>
        <v>30</v>
      </c>
      <c r="G170" s="27" t="n">
        <f aca="false">IF(D170, "Hibernating", MOD($C170+E170/1440, 1))</f>
        <v>0.896651247350729</v>
      </c>
      <c r="H170" s="27" t="n">
        <f aca="false">IF(D170, "Hibernating", MOD($C170+F170/1440, 1))</f>
        <v>0.91401235846184</v>
      </c>
    </row>
    <row r="171" customFormat="false" ht="13.8" hidden="false" customHeight="false" outlineLevel="0" collapsed="false">
      <c r="B171" s="18" t="n">
        <f aca="false">'NOAA Sunset Calculator'!D171</f>
        <v>46192</v>
      </c>
      <c r="C171" s="26" t="n">
        <f aca="false">'NOAA Sunset Calculator'!Z171</f>
        <v>0.893414647942615</v>
      </c>
      <c r="D171" s="19" t="n">
        <f aca="false">(B171 &lt;= $A$5)  OR (B171 &gt;= $A$8)</f>
        <v>0</v>
      </c>
      <c r="E171" s="20" t="n">
        <f aca="false">IF(D171, "Hibernating", VLOOKUP($A$2, 'Species Emergence - Field Notes'!$A$2:$E$13, 2, 0))</f>
        <v>5</v>
      </c>
      <c r="F171" s="20" t="n">
        <f aca="false">IF(D171, "Hibernating", VLOOKUP($A$2, 'Species Emergence - Field Notes'!$A$2:$E$13, 3, 0))</f>
        <v>30</v>
      </c>
      <c r="G171" s="27" t="n">
        <f aca="false">IF(D171, "Hibernating", MOD($C171+E171/1440, 1))</f>
        <v>0.896886870164826</v>
      </c>
      <c r="H171" s="27" t="n">
        <f aca="false">IF(D171, "Hibernating", MOD($C171+F171/1440, 1))</f>
        <v>0.914247981275938</v>
      </c>
    </row>
    <row r="172" customFormat="false" ht="13.8" hidden="false" customHeight="false" outlineLevel="0" collapsed="false">
      <c r="B172" s="18" t="n">
        <f aca="false">'NOAA Sunset Calculator'!D172</f>
        <v>46193</v>
      </c>
      <c r="C172" s="26" t="n">
        <f aca="false">'NOAA Sunset Calculator'!Z172</f>
        <v>0.893615090224861</v>
      </c>
      <c r="D172" s="19" t="n">
        <f aca="false">(B172 &lt;= $A$5)  OR (B172 &gt;= $A$8)</f>
        <v>0</v>
      </c>
      <c r="E172" s="20" t="n">
        <f aca="false">IF(D172, "Hibernating", VLOOKUP($A$2, 'Species Emergence - Field Notes'!$A$2:$E$13, 2, 0))</f>
        <v>5</v>
      </c>
      <c r="F172" s="20" t="n">
        <f aca="false">IF(D172, "Hibernating", VLOOKUP($A$2, 'Species Emergence - Field Notes'!$A$2:$E$13, 3, 0))</f>
        <v>30</v>
      </c>
      <c r="G172" s="27" t="n">
        <f aca="false">IF(D172, "Hibernating", MOD($C172+E172/1440, 1))</f>
        <v>0.897087312447072</v>
      </c>
      <c r="H172" s="27" t="n">
        <f aca="false">IF(D172, "Hibernating", MOD($C172+F172/1440, 1))</f>
        <v>0.914448423558183</v>
      </c>
    </row>
    <row r="173" customFormat="false" ht="13.8" hidden="false" customHeight="false" outlineLevel="0" collapsed="false">
      <c r="B173" s="18" t="n">
        <f aca="false">'NOAA Sunset Calculator'!D173</f>
        <v>46194</v>
      </c>
      <c r="C173" s="26" t="n">
        <f aca="false">'NOAA Sunset Calculator'!Z173</f>
        <v>0.89378003461342</v>
      </c>
      <c r="D173" s="19" t="n">
        <f aca="false">(B173 &lt;= $A$5)  OR (B173 &gt;= $A$8)</f>
        <v>0</v>
      </c>
      <c r="E173" s="20" t="n">
        <f aca="false">IF(D173, "Hibernating", VLOOKUP($A$2, 'Species Emergence - Field Notes'!$A$2:$E$13, 2, 0))</f>
        <v>5</v>
      </c>
      <c r="F173" s="20" t="n">
        <f aca="false">IF(D173, "Hibernating", VLOOKUP($A$2, 'Species Emergence - Field Notes'!$A$2:$E$13, 3, 0))</f>
        <v>30</v>
      </c>
      <c r="G173" s="27" t="n">
        <f aca="false">IF(D173, "Hibernating", MOD($C173+E173/1440, 1))</f>
        <v>0.897252256835637</v>
      </c>
      <c r="H173" s="27" t="n">
        <f aca="false">IF(D173, "Hibernating", MOD($C173+F173/1440, 1))</f>
        <v>0.914613367946748</v>
      </c>
    </row>
    <row r="174" customFormat="false" ht="13.8" hidden="false" customHeight="false" outlineLevel="0" collapsed="false">
      <c r="B174" s="18" t="n">
        <f aca="false">'NOAA Sunset Calculator'!D174</f>
        <v>46195</v>
      </c>
      <c r="C174" s="26" t="n">
        <f aca="false">'NOAA Sunset Calculator'!Z174</f>
        <v>0.893909205383074</v>
      </c>
      <c r="D174" s="19" t="n">
        <f aca="false">(B174 &lt;= $A$5)  OR (B174 &gt;= $A$8)</f>
        <v>0</v>
      </c>
      <c r="E174" s="20" t="n">
        <f aca="false">IF(D174, "Hibernating", VLOOKUP($A$2, 'Species Emergence - Field Notes'!$A$2:$E$13, 2, 0))</f>
        <v>5</v>
      </c>
      <c r="F174" s="20" t="n">
        <f aca="false">IF(D174, "Hibernating", VLOOKUP($A$2, 'Species Emergence - Field Notes'!$A$2:$E$13, 3, 0))</f>
        <v>30</v>
      </c>
      <c r="G174" s="27" t="n">
        <f aca="false">IF(D174, "Hibernating", MOD($C174+E174/1440, 1))</f>
        <v>0.897381427605289</v>
      </c>
      <c r="H174" s="27" t="n">
        <f aca="false">IF(D174, "Hibernating", MOD($C174+F174/1440, 1))</f>
        <v>0.9147425387164</v>
      </c>
    </row>
    <row r="175" customFormat="false" ht="13.8" hidden="false" customHeight="false" outlineLevel="0" collapsed="false">
      <c r="B175" s="18" t="n">
        <f aca="false">'NOAA Sunset Calculator'!D175</f>
        <v>46196</v>
      </c>
      <c r="C175" s="26" t="n">
        <f aca="false">'NOAA Sunset Calculator'!Z175</f>
        <v>0.894002368928779</v>
      </c>
      <c r="D175" s="19" t="n">
        <f aca="false">(B175 &lt;= $A$5)  OR (B175 &gt;= $A$8)</f>
        <v>0</v>
      </c>
      <c r="E175" s="20" t="n">
        <f aca="false">IF(D175, "Hibernating", VLOOKUP($A$2, 'Species Emergence - Field Notes'!$A$2:$E$13, 2, 0))</f>
        <v>5</v>
      </c>
      <c r="F175" s="20" t="n">
        <f aca="false">IF(D175, "Hibernating", VLOOKUP($A$2, 'Species Emergence - Field Notes'!$A$2:$E$13, 3, 0))</f>
        <v>30</v>
      </c>
      <c r="G175" s="27" t="n">
        <f aca="false">IF(D175, "Hibernating", MOD($C175+E175/1440, 1))</f>
        <v>0.897474591150995</v>
      </c>
      <c r="H175" s="27" t="n">
        <f aca="false">IF(D175, "Hibernating", MOD($C175+F175/1440, 1))</f>
        <v>0.914835702262107</v>
      </c>
    </row>
    <row r="176" customFormat="false" ht="13.8" hidden="false" customHeight="false" outlineLevel="0" collapsed="false">
      <c r="B176" s="18" t="n">
        <f aca="false">'NOAA Sunset Calculator'!D176</f>
        <v>46197</v>
      </c>
      <c r="C176" s="26" t="n">
        <f aca="false">'NOAA Sunset Calculator'!Z176</f>
        <v>0.894059334059427</v>
      </c>
      <c r="D176" s="19" t="n">
        <f aca="false">(B176 &lt;= $A$5)  OR (B176 &gt;= $A$8)</f>
        <v>0</v>
      </c>
      <c r="E176" s="20" t="n">
        <f aca="false">IF(D176, "Hibernating", VLOOKUP($A$2, 'Species Emergence - Field Notes'!$A$2:$E$13, 2, 0))</f>
        <v>5</v>
      </c>
      <c r="F176" s="20" t="n">
        <f aca="false">IF(D176, "Hibernating", VLOOKUP($A$2, 'Species Emergence - Field Notes'!$A$2:$E$13, 3, 0))</f>
        <v>30</v>
      </c>
      <c r="G176" s="27" t="n">
        <f aca="false">IF(D176, "Hibernating", MOD($C176+E176/1440, 1))</f>
        <v>0.897531556281644</v>
      </c>
      <c r="H176" s="27" t="n">
        <f aca="false">IF(D176, "Hibernating", MOD($C176+F176/1440, 1))</f>
        <v>0.914892667392755</v>
      </c>
    </row>
    <row r="177" customFormat="false" ht="13.8" hidden="false" customHeight="false" outlineLevel="0" collapsed="false">
      <c r="B177" s="18" t="n">
        <f aca="false">'NOAA Sunset Calculator'!D177</f>
        <v>46198</v>
      </c>
      <c r="C177" s="26" t="n">
        <f aca="false">'NOAA Sunset Calculator'!Z177</f>
        <v>0.894079952102251</v>
      </c>
      <c r="D177" s="19" t="n">
        <f aca="false">(B177 &lt;= $A$5)  OR (B177 &gt;= $A$8)</f>
        <v>0</v>
      </c>
      <c r="E177" s="20" t="n">
        <f aca="false">IF(D177, "Hibernating", VLOOKUP($A$2, 'Species Emergence - Field Notes'!$A$2:$E$13, 2, 0))</f>
        <v>5</v>
      </c>
      <c r="F177" s="20" t="n">
        <f aca="false">IF(D177, "Hibernating", VLOOKUP($A$2, 'Species Emergence - Field Notes'!$A$2:$E$13, 3, 0))</f>
        <v>30</v>
      </c>
      <c r="G177" s="27" t="n">
        <f aca="false">IF(D177, "Hibernating", MOD($C177+E177/1440, 1))</f>
        <v>0.897552174324468</v>
      </c>
      <c r="H177" s="27" t="n">
        <f aca="false">IF(D177, "Hibernating", MOD($C177+F177/1440, 1))</f>
        <v>0.914913285435579</v>
      </c>
    </row>
    <row r="178" customFormat="false" ht="13.8" hidden="false" customHeight="false" outlineLevel="0" collapsed="false">
      <c r="B178" s="18" t="n">
        <f aca="false">'NOAA Sunset Calculator'!D178</f>
        <v>46199</v>
      </c>
      <c r="C178" s="26" t="n">
        <f aca="false">'NOAA Sunset Calculator'!Z178</f>
        <v>0.894064116820126</v>
      </c>
      <c r="D178" s="19" t="n">
        <f aca="false">(B178 &lt;= $A$5)  OR (B178 &gt;= $A$8)</f>
        <v>0</v>
      </c>
      <c r="E178" s="20" t="n">
        <f aca="false">IF(D178, "Hibernating", VLOOKUP($A$2, 'Species Emergence - Field Notes'!$A$2:$E$13, 2, 0))</f>
        <v>5</v>
      </c>
      <c r="F178" s="20" t="n">
        <f aca="false">IF(D178, "Hibernating", VLOOKUP($A$2, 'Species Emergence - Field Notes'!$A$2:$E$13, 3, 0))</f>
        <v>30</v>
      </c>
      <c r="G178" s="27" t="n">
        <f aca="false">IF(D178, "Hibernating", MOD($C178+E178/1440, 1))</f>
        <v>0.897536339042338</v>
      </c>
      <c r="H178" s="27" t="n">
        <f aca="false">IF(D178, "Hibernating", MOD($C178+F178/1440, 1))</f>
        <v>0.914897450153449</v>
      </c>
    </row>
    <row r="179" customFormat="false" ht="13.8" hidden="false" customHeight="false" outlineLevel="0" collapsed="false">
      <c r="B179" s="18" t="n">
        <f aca="false">'NOAA Sunset Calculator'!D179</f>
        <v>46200</v>
      </c>
      <c r="C179" s="26" t="n">
        <f aca="false">'NOAA Sunset Calculator'!Z179</f>
        <v>0.894011764145811</v>
      </c>
      <c r="D179" s="19" t="n">
        <f aca="false">(B179 &lt;= $A$5)  OR (B179 &gt;= $A$8)</f>
        <v>0</v>
      </c>
      <c r="E179" s="20" t="n">
        <f aca="false">IF(D179, "Hibernating", VLOOKUP($A$2, 'Species Emergence - Field Notes'!$A$2:$E$13, 2, 0))</f>
        <v>5</v>
      </c>
      <c r="F179" s="20" t="n">
        <f aca="false">IF(D179, "Hibernating", VLOOKUP($A$2, 'Species Emergence - Field Notes'!$A$2:$E$13, 3, 0))</f>
        <v>30</v>
      </c>
      <c r="G179" s="27" t="n">
        <f aca="false">IF(D179, "Hibernating", MOD($C179+E179/1440, 1))</f>
        <v>0.897483986368032</v>
      </c>
      <c r="H179" s="27" t="n">
        <f aca="false">IF(D179, "Hibernating", MOD($C179+F179/1440, 1))</f>
        <v>0.914845097479144</v>
      </c>
    </row>
    <row r="180" customFormat="false" ht="13.8" hidden="false" customHeight="false" outlineLevel="0" collapsed="false">
      <c r="B180" s="18" t="n">
        <f aca="false">'NOAA Sunset Calculator'!D180</f>
        <v>46201</v>
      </c>
      <c r="C180" s="26" t="n">
        <f aca="false">'NOAA Sunset Calculator'!Z180</f>
        <v>0.893922871738814</v>
      </c>
      <c r="D180" s="19" t="n">
        <f aca="false">(B180 &lt;= $A$5)  OR (B180 &gt;= $A$8)</f>
        <v>0</v>
      </c>
      <c r="E180" s="20" t="n">
        <f aca="false">IF(D180, "Hibernating", VLOOKUP($A$2, 'Species Emergence - Field Notes'!$A$2:$E$13, 2, 0))</f>
        <v>5</v>
      </c>
      <c r="F180" s="20" t="n">
        <f aca="false">IF(D180, "Hibernating", VLOOKUP($A$2, 'Species Emergence - Field Notes'!$A$2:$E$13, 3, 0))</f>
        <v>30</v>
      </c>
      <c r="G180" s="27" t="n">
        <f aca="false">IF(D180, "Hibernating", MOD($C180+E180/1440, 1))</f>
        <v>0.89739509396103</v>
      </c>
      <c r="H180" s="27" t="n">
        <f aca="false">IF(D180, "Hibernating", MOD($C180+F180/1440, 1))</f>
        <v>0.914756205072141</v>
      </c>
    </row>
    <row r="181" customFormat="false" ht="13.8" hidden="false" customHeight="false" outlineLevel="0" collapsed="false">
      <c r="B181" s="18" t="n">
        <f aca="false">'NOAA Sunset Calculator'!D181</f>
        <v>46202</v>
      </c>
      <c r="C181" s="26" t="n">
        <f aca="false">'NOAA Sunset Calculator'!Z181</f>
        <v>0.893797458372159</v>
      </c>
      <c r="D181" s="19" t="n">
        <f aca="false">(B181 &lt;= $A$5)  OR (B181 &gt;= $A$8)</f>
        <v>0</v>
      </c>
      <c r="E181" s="20" t="n">
        <f aca="false">IF(D181, "Hibernating", VLOOKUP($A$2, 'Species Emergence - Field Notes'!$A$2:$E$13, 2, 0))</f>
        <v>5</v>
      </c>
      <c r="F181" s="20" t="n">
        <f aca="false">IF(D181, "Hibernating", VLOOKUP($A$2, 'Species Emergence - Field Notes'!$A$2:$E$13, 3, 0))</f>
        <v>30</v>
      </c>
      <c r="G181" s="27" t="n">
        <f aca="false">IF(D181, "Hibernating", MOD($C181+E181/1440, 1))</f>
        <v>0.897269680594375</v>
      </c>
      <c r="H181" s="27" t="n">
        <f aca="false">IF(D181, "Hibernating", MOD($C181+F181/1440, 1))</f>
        <v>0.914630791705486</v>
      </c>
    </row>
    <row r="182" customFormat="false" ht="13.8" hidden="false" customHeight="false" outlineLevel="0" collapsed="false">
      <c r="B182" s="18" t="n">
        <f aca="false">'NOAA Sunset Calculator'!D182</f>
        <v>46203</v>
      </c>
      <c r="C182" s="26" t="n">
        <f aca="false">'NOAA Sunset Calculator'!Z182</f>
        <v>0.893635583157753</v>
      </c>
      <c r="D182" s="19" t="n">
        <f aca="false">(B182 &lt;= $A$5)  OR (B182 &gt;= $A$8)</f>
        <v>0</v>
      </c>
      <c r="E182" s="20" t="n">
        <f aca="false">IF(D182, "Hibernating", VLOOKUP($A$2, 'Species Emergence - Field Notes'!$A$2:$E$13, 2, 0))</f>
        <v>5</v>
      </c>
      <c r="F182" s="20" t="n">
        <f aca="false">IF(D182, "Hibernating", VLOOKUP($A$2, 'Species Emergence - Field Notes'!$A$2:$E$13, 3, 0))</f>
        <v>30</v>
      </c>
      <c r="G182" s="27" t="n">
        <f aca="false">IF(D182, "Hibernating", MOD($C182+E182/1440, 1))</f>
        <v>0.897107805379965</v>
      </c>
      <c r="H182" s="27" t="n">
        <f aca="false">IF(D182, "Hibernating", MOD($C182+F182/1440, 1))</f>
        <v>0.914468916491076</v>
      </c>
    </row>
    <row r="183" customFormat="false" ht="13.8" hidden="false" customHeight="false" outlineLevel="0" collapsed="false">
      <c r="B183" s="18" t="n">
        <f aca="false">'NOAA Sunset Calculator'!D183</f>
        <v>46204</v>
      </c>
      <c r="C183" s="26" t="n">
        <f aca="false">'NOAA Sunset Calculator'!Z183</f>
        <v>0.893437344620325</v>
      </c>
      <c r="D183" s="19" t="n">
        <f aca="false">(B183 &lt;= $A$5)  OR (B183 &gt;= $A$8)</f>
        <v>0</v>
      </c>
      <c r="E183" s="20" t="n">
        <f aca="false">IF(D183, "Hibernating", VLOOKUP($A$2, 'Species Emergence - Field Notes'!$A$2:$E$13, 2, 0))</f>
        <v>5</v>
      </c>
      <c r="F183" s="20" t="n">
        <f aca="false">IF(D183, "Hibernating", VLOOKUP($A$2, 'Species Emergence - Field Notes'!$A$2:$E$13, 3, 0))</f>
        <v>30</v>
      </c>
      <c r="G183" s="27" t="n">
        <f aca="false">IF(D183, "Hibernating", MOD($C183+E183/1440, 1))</f>
        <v>0.896909566842546</v>
      </c>
      <c r="H183" s="27" t="n">
        <f aca="false">IF(D183, "Hibernating", MOD($C183+F183/1440, 1))</f>
        <v>0.914270677953658</v>
      </c>
    </row>
    <row r="184" customFormat="false" ht="13.8" hidden="false" customHeight="false" outlineLevel="0" collapsed="false">
      <c r="B184" s="18" t="n">
        <f aca="false">'NOAA Sunset Calculator'!D184</f>
        <v>46205</v>
      </c>
      <c r="C184" s="26" t="n">
        <f aca="false">'NOAA Sunset Calculator'!Z184</f>
        <v>0.893202879631011</v>
      </c>
      <c r="D184" s="19" t="n">
        <f aca="false">(B184 &lt;= $A$5)  OR (B184 &gt;= $A$8)</f>
        <v>0</v>
      </c>
      <c r="E184" s="20" t="n">
        <f aca="false">IF(D184, "Hibernating", VLOOKUP($A$2, 'Species Emergence - Field Notes'!$A$2:$E$13, 2, 0))</f>
        <v>5</v>
      </c>
      <c r="F184" s="20" t="n">
        <f aca="false">IF(D184, "Hibernating", VLOOKUP($A$2, 'Species Emergence - Field Notes'!$A$2:$E$13, 3, 0))</f>
        <v>30</v>
      </c>
      <c r="G184" s="27" t="n">
        <f aca="false">IF(D184, "Hibernating", MOD($C184+E184/1440, 1))</f>
        <v>0.896675101853229</v>
      </c>
      <c r="H184" s="27" t="n">
        <f aca="false">IF(D184, "Hibernating", MOD($C184+F184/1440, 1))</f>
        <v>0.91403621296434</v>
      </c>
    </row>
    <row r="185" customFormat="false" ht="13.8" hidden="false" customHeight="false" outlineLevel="0" collapsed="false">
      <c r="B185" s="18" t="n">
        <f aca="false">'NOAA Sunset Calculator'!D185</f>
        <v>46206</v>
      </c>
      <c r="C185" s="26" t="n">
        <f aca="false">'NOAA Sunset Calculator'!Z185</f>
        <v>0.892932362212598</v>
      </c>
      <c r="D185" s="19" t="n">
        <f aca="false">(B185 &lt;= $A$5)  OR (B185 &gt;= $A$8)</f>
        <v>0</v>
      </c>
      <c r="E185" s="20" t="n">
        <f aca="false">IF(D185, "Hibernating", VLOOKUP($A$2, 'Species Emergence - Field Notes'!$A$2:$E$13, 2, 0))</f>
        <v>5</v>
      </c>
      <c r="F185" s="20" t="n">
        <f aca="false">IF(D185, "Hibernating", VLOOKUP($A$2, 'Species Emergence - Field Notes'!$A$2:$E$13, 3, 0))</f>
        <v>30</v>
      </c>
      <c r="G185" s="27" t="n">
        <f aca="false">IF(D185, "Hibernating", MOD($C185+E185/1440, 1))</f>
        <v>0.896404584434815</v>
      </c>
      <c r="H185" s="27" t="n">
        <f aca="false">IF(D185, "Hibernating", MOD($C185+F185/1440, 1))</f>
        <v>0.913765695545926</v>
      </c>
    </row>
    <row r="186" customFormat="false" ht="13.8" hidden="false" customHeight="false" outlineLevel="0" collapsed="false">
      <c r="B186" s="18" t="n">
        <f aca="false">'NOAA Sunset Calculator'!D186</f>
        <v>46207</v>
      </c>
      <c r="C186" s="26" t="n">
        <f aca="false">'NOAA Sunset Calculator'!Z186</f>
        <v>0.892626002229146</v>
      </c>
      <c r="D186" s="19" t="n">
        <f aca="false">(B186 &lt;= $A$5)  OR (B186 &gt;= $A$8)</f>
        <v>0</v>
      </c>
      <c r="E186" s="20" t="n">
        <f aca="false">IF(D186, "Hibernating", VLOOKUP($A$2, 'Species Emergence - Field Notes'!$A$2:$E$13, 2, 0))</f>
        <v>5</v>
      </c>
      <c r="F186" s="20" t="n">
        <f aca="false">IF(D186, "Hibernating", VLOOKUP($A$2, 'Species Emergence - Field Notes'!$A$2:$E$13, 3, 0))</f>
        <v>30</v>
      </c>
      <c r="G186" s="27" t="n">
        <f aca="false">IF(D186, "Hibernating", MOD($C186+E186/1440, 1))</f>
        <v>0.896098224451366</v>
      </c>
      <c r="H186" s="27" t="n">
        <f aca="false">IF(D186, "Hibernating", MOD($C186+F186/1440, 1))</f>
        <v>0.913459335562477</v>
      </c>
    </row>
    <row r="187" customFormat="false" ht="13.8" hidden="false" customHeight="false" outlineLevel="0" collapsed="false">
      <c r="B187" s="18" t="n">
        <f aca="false">'NOAA Sunset Calculator'!D187</f>
        <v>46208</v>
      </c>
      <c r="C187" s="26" t="n">
        <f aca="false">'NOAA Sunset Calculator'!Z187</f>
        <v>0.892284043973249</v>
      </c>
      <c r="D187" s="19" t="n">
        <f aca="false">(B187 &lt;= $A$5)  OR (B187 &gt;= $A$8)</f>
        <v>0</v>
      </c>
      <c r="E187" s="20" t="n">
        <f aca="false">IF(D187, "Hibernating", VLOOKUP($A$2, 'Species Emergence - Field Notes'!$A$2:$E$13, 2, 0))</f>
        <v>5</v>
      </c>
      <c r="F187" s="20" t="n">
        <f aca="false">IF(D187, "Hibernating", VLOOKUP($A$2, 'Species Emergence - Field Notes'!$A$2:$E$13, 3, 0))</f>
        <v>30</v>
      </c>
      <c r="G187" s="27" t="n">
        <f aca="false">IF(D187, "Hibernating", MOD($C187+E187/1440, 1))</f>
        <v>0.895756266195463</v>
      </c>
      <c r="H187" s="27" t="n">
        <f aca="false">IF(D187, "Hibernating", MOD($C187+F187/1440, 1))</f>
        <v>0.913117377306574</v>
      </c>
    </row>
    <row r="188" customFormat="false" ht="13.8" hidden="false" customHeight="false" outlineLevel="0" collapsed="false">
      <c r="B188" s="18" t="n">
        <f aca="false">'NOAA Sunset Calculator'!D188</f>
        <v>46209</v>
      </c>
      <c r="C188" s="26" t="n">
        <f aca="false">'NOAA Sunset Calculator'!Z188</f>
        <v>0.891906764664555</v>
      </c>
      <c r="D188" s="19" t="n">
        <f aca="false">(B188 &lt;= $A$5)  OR (B188 &gt;= $A$8)</f>
        <v>0</v>
      </c>
      <c r="E188" s="20" t="n">
        <f aca="false">IF(D188, "Hibernating", VLOOKUP($A$2, 'Species Emergence - Field Notes'!$A$2:$E$13, 2, 0))</f>
        <v>5</v>
      </c>
      <c r="F188" s="20" t="n">
        <f aca="false">IF(D188, "Hibernating", VLOOKUP($A$2, 'Species Emergence - Field Notes'!$A$2:$E$13, 3, 0))</f>
        <v>30</v>
      </c>
      <c r="G188" s="27" t="n">
        <f aca="false">IF(D188, "Hibernating", MOD($C188+E188/1440, 1))</f>
        <v>0.895378986886771</v>
      </c>
      <c r="H188" s="27" t="n">
        <f aca="false">IF(D188, "Hibernating", MOD($C188+F188/1440, 1))</f>
        <v>0.912740097997882</v>
      </c>
    </row>
    <row r="189" customFormat="false" ht="13.8" hidden="false" customHeight="false" outlineLevel="0" collapsed="false">
      <c r="B189" s="18" t="n">
        <f aca="false">'NOAA Sunset Calculator'!D189</f>
        <v>46210</v>
      </c>
      <c r="C189" s="26" t="n">
        <f aca="false">'NOAA Sunset Calculator'!Z189</f>
        <v>0.891494472873275</v>
      </c>
      <c r="D189" s="19" t="n">
        <f aca="false">(B189 &lt;= $A$5)  OR (B189 &gt;= $A$8)</f>
        <v>0</v>
      </c>
      <c r="E189" s="20" t="n">
        <f aca="false">IF(D189, "Hibernating", VLOOKUP($A$2, 'Species Emergence - Field Notes'!$A$2:$E$13, 2, 0))</f>
        <v>5</v>
      </c>
      <c r="F189" s="20" t="n">
        <f aca="false">IF(D189, "Hibernating", VLOOKUP($A$2, 'Species Emergence - Field Notes'!$A$2:$E$13, 3, 0))</f>
        <v>30</v>
      </c>
      <c r="G189" s="27" t="n">
        <f aca="false">IF(D189, "Hibernating", MOD($C189+E189/1440, 1))</f>
        <v>0.894966695095486</v>
      </c>
      <c r="H189" s="27" t="n">
        <f aca="false">IF(D189, "Hibernating", MOD($C189+F189/1440, 1))</f>
        <v>0.912327806206597</v>
      </c>
    </row>
    <row r="190" customFormat="false" ht="13.8" hidden="false" customHeight="false" outlineLevel="0" collapsed="false">
      <c r="B190" s="18" t="n">
        <f aca="false">'NOAA Sunset Calculator'!D190</f>
        <v>46211</v>
      </c>
      <c r="C190" s="26" t="n">
        <f aca="false">'NOAA Sunset Calculator'!Z190</f>
        <v>0.891047506882439</v>
      </c>
      <c r="D190" s="19" t="n">
        <f aca="false">(B190 &lt;= $A$5)  OR (B190 &gt;= $A$8)</f>
        <v>0</v>
      </c>
      <c r="E190" s="20" t="n">
        <f aca="false">IF(D190, "Hibernating", VLOOKUP($A$2, 'Species Emergence - Field Notes'!$A$2:$E$13, 2, 0))</f>
        <v>5</v>
      </c>
      <c r="F190" s="20" t="n">
        <f aca="false">IF(D190, "Hibernating", VLOOKUP($A$2, 'Species Emergence - Field Notes'!$A$2:$E$13, 3, 0))</f>
        <v>30</v>
      </c>
      <c r="G190" s="27" t="n">
        <f aca="false">IF(D190, "Hibernating", MOD($C190+E190/1440, 1))</f>
        <v>0.894519729104653</v>
      </c>
      <c r="H190" s="27" t="n">
        <f aca="false">IF(D190, "Hibernating", MOD($C190+F190/1440, 1))</f>
        <v>0.911880840215764</v>
      </c>
    </row>
    <row r="191" customFormat="false" ht="13.8" hidden="false" customHeight="false" outlineLevel="0" collapsed="false">
      <c r="B191" s="18" t="n">
        <f aca="false">'NOAA Sunset Calculator'!D191</f>
        <v>46212</v>
      </c>
      <c r="C191" s="26" t="n">
        <f aca="false">'NOAA Sunset Calculator'!Z191</f>
        <v>0.890566233002399</v>
      </c>
      <c r="D191" s="19" t="n">
        <f aca="false">(B191 &lt;= $A$5)  OR (B191 &gt;= $A$8)</f>
        <v>0</v>
      </c>
      <c r="E191" s="20" t="n">
        <f aca="false">IF(D191, "Hibernating", VLOOKUP($A$2, 'Species Emergence - Field Notes'!$A$2:$E$13, 2, 0))</f>
        <v>5</v>
      </c>
      <c r="F191" s="20" t="n">
        <f aca="false">IF(D191, "Hibernating", VLOOKUP($A$2, 'Species Emergence - Field Notes'!$A$2:$E$13, 3, 0))</f>
        <v>30</v>
      </c>
      <c r="G191" s="27" t="n">
        <f aca="false">IF(D191, "Hibernating", MOD($C191+E191/1440, 1))</f>
        <v>0.894038455224618</v>
      </c>
      <c r="H191" s="27" t="n">
        <f aca="false">IF(D191, "Hibernating", MOD($C191+F191/1440, 1))</f>
        <v>0.911399566335729</v>
      </c>
    </row>
    <row r="192" customFormat="false" ht="13.8" hidden="false" customHeight="false" outlineLevel="0" collapsed="false">
      <c r="B192" s="18" t="n">
        <f aca="false">'NOAA Sunset Calculator'!D192</f>
        <v>46213</v>
      </c>
      <c r="C192" s="26" t="n">
        <f aca="false">'NOAA Sunset Calculator'!Z192</f>
        <v>0.890051043850787</v>
      </c>
      <c r="D192" s="19" t="n">
        <f aca="false">(B192 &lt;= $A$5)  OR (B192 &gt;= $A$8)</f>
        <v>0</v>
      </c>
      <c r="E192" s="20" t="n">
        <f aca="false">IF(D192, "Hibernating", VLOOKUP($A$2, 'Species Emergence - Field Notes'!$A$2:$E$13, 2, 0))</f>
        <v>5</v>
      </c>
      <c r="F192" s="20" t="n">
        <f aca="false">IF(D192, "Hibernating", VLOOKUP($A$2, 'Species Emergence - Field Notes'!$A$2:$E$13, 3, 0))</f>
        <v>30</v>
      </c>
      <c r="G192" s="27" t="n">
        <f aca="false">IF(D192, "Hibernating", MOD($C192+E192/1440, 1))</f>
        <v>0.893523266072998</v>
      </c>
      <c r="H192" s="27" t="n">
        <f aca="false">IF(D192, "Hibernating", MOD($C192+F192/1440, 1))</f>
        <v>0.910884377184109</v>
      </c>
    </row>
    <row r="193" customFormat="false" ht="13.8" hidden="false" customHeight="false" outlineLevel="0" collapsed="false">
      <c r="B193" s="18" t="n">
        <f aca="false">'NOAA Sunset Calculator'!D193</f>
        <v>46214</v>
      </c>
      <c r="C193" s="26" t="n">
        <f aca="false">'NOAA Sunset Calculator'!Z193</f>
        <v>0.889502356610582</v>
      </c>
      <c r="D193" s="19" t="n">
        <f aca="false">(B193 &lt;= $A$5)  OR (B193 &gt;= $A$8)</f>
        <v>0</v>
      </c>
      <c r="E193" s="20" t="n">
        <f aca="false">IF(D193, "Hibernating", VLOOKUP($A$2, 'Species Emergence - Field Notes'!$A$2:$E$13, 2, 0))</f>
        <v>5</v>
      </c>
      <c r="F193" s="20" t="n">
        <f aca="false">IF(D193, "Hibernating", VLOOKUP($A$2, 'Species Emergence - Field Notes'!$A$2:$E$13, 3, 0))</f>
        <v>30</v>
      </c>
      <c r="G193" s="27" t="n">
        <f aca="false">IF(D193, "Hibernating", MOD($C193+E193/1440, 1))</f>
        <v>0.892974578832801</v>
      </c>
      <c r="H193" s="27" t="n">
        <f aca="false">IF(D193, "Hibernating", MOD($C193+F193/1440, 1))</f>
        <v>0.910335689943912</v>
      </c>
    </row>
    <row r="194" customFormat="false" ht="13.8" hidden="false" customHeight="false" outlineLevel="0" collapsed="false">
      <c r="B194" s="18" t="n">
        <f aca="false">'NOAA Sunset Calculator'!D194</f>
        <v>46215</v>
      </c>
      <c r="C194" s="26" t="n">
        <f aca="false">'NOAA Sunset Calculator'!Z194</f>
        <v>0.888920611278399</v>
      </c>
      <c r="D194" s="19" t="n">
        <f aca="false">(B194 &lt;= $A$5)  OR (B194 &gt;= $A$8)</f>
        <v>0</v>
      </c>
      <c r="E194" s="20" t="n">
        <f aca="false">IF(D194, "Hibernating", VLOOKUP($A$2, 'Species Emergence - Field Notes'!$A$2:$E$13, 2, 0))</f>
        <v>5</v>
      </c>
      <c r="F194" s="20" t="n">
        <f aca="false">IF(D194, "Hibernating", VLOOKUP($A$2, 'Species Emergence - Field Notes'!$A$2:$E$13, 3, 0))</f>
        <v>30</v>
      </c>
      <c r="G194" s="27" t="n">
        <f aca="false">IF(D194, "Hibernating", MOD($C194+E194/1440, 1))</f>
        <v>0.892392833500613</v>
      </c>
      <c r="H194" s="27" t="n">
        <f aca="false">IF(D194, "Hibernating", MOD($C194+F194/1440, 1))</f>
        <v>0.909753944611725</v>
      </c>
    </row>
    <row r="195" customFormat="false" ht="13.8" hidden="false" customHeight="false" outlineLevel="0" collapsed="false">
      <c r="B195" s="18" t="n">
        <f aca="false">'NOAA Sunset Calculator'!D195</f>
        <v>46216</v>
      </c>
      <c r="C195" s="26" t="n">
        <f aca="false">'NOAA Sunset Calculator'!Z195</f>
        <v>0.888306268914338</v>
      </c>
      <c r="D195" s="19" t="n">
        <f aca="false">(B195 &lt;= $A$5)  OR (B195 &gt;= $A$8)</f>
        <v>0</v>
      </c>
      <c r="E195" s="20" t="n">
        <f aca="false">IF(D195, "Hibernating", VLOOKUP($A$2, 'Species Emergence - Field Notes'!$A$2:$E$13, 2, 0))</f>
        <v>5</v>
      </c>
      <c r="F195" s="20" t="n">
        <f aca="false">IF(D195, "Hibernating", VLOOKUP($A$2, 'Species Emergence - Field Notes'!$A$2:$E$13, 3, 0))</f>
        <v>30</v>
      </c>
      <c r="G195" s="27" t="n">
        <f aca="false">IF(D195, "Hibernating", MOD($C195+E195/1440, 1))</f>
        <v>0.891778491136551</v>
      </c>
      <c r="H195" s="27" t="n">
        <f aca="false">IF(D195, "Hibernating", MOD($C195+F195/1440, 1))</f>
        <v>0.909139602247662</v>
      </c>
    </row>
    <row r="196" customFormat="false" ht="13.8" hidden="false" customHeight="false" outlineLevel="0" collapsed="false">
      <c r="B196" s="18" t="n">
        <f aca="false">'NOAA Sunset Calculator'!D196</f>
        <v>46217</v>
      </c>
      <c r="C196" s="26" t="n">
        <f aca="false">'NOAA Sunset Calculator'!Z196</f>
        <v>0.887659809903982</v>
      </c>
      <c r="D196" s="19" t="n">
        <f aca="false">(B196 &lt;= $A$5)  OR (B196 &gt;= $A$8)</f>
        <v>0</v>
      </c>
      <c r="E196" s="20" t="n">
        <f aca="false">IF(D196, "Hibernating", VLOOKUP($A$2, 'Species Emergence - Field Notes'!$A$2:$E$13, 2, 0))</f>
        <v>5</v>
      </c>
      <c r="F196" s="20" t="n">
        <f aca="false">IF(D196, "Hibernating", VLOOKUP($A$2, 'Species Emergence - Field Notes'!$A$2:$E$13, 3, 0))</f>
        <v>30</v>
      </c>
      <c r="G196" s="27" t="n">
        <f aca="false">IF(D196, "Hibernating", MOD($C196+E196/1440, 1))</f>
        <v>0.891132032126204</v>
      </c>
      <c r="H196" s="27" t="n">
        <f aca="false">IF(D196, "Hibernating", MOD($C196+F196/1440, 1))</f>
        <v>0.908493143237315</v>
      </c>
    </row>
    <row r="197" customFormat="false" ht="13.8" hidden="false" customHeight="false" outlineLevel="0" collapsed="false">
      <c r="B197" s="18" t="n">
        <f aca="false">'NOAA Sunset Calculator'!D197</f>
        <v>46218</v>
      </c>
      <c r="C197" s="26" t="n">
        <f aca="false">'NOAA Sunset Calculator'!Z197</f>
        <v>0.886981732242259</v>
      </c>
      <c r="D197" s="19" t="n">
        <f aca="false">(B197 &lt;= $A$5)  OR (B197 &gt;= $A$8)</f>
        <v>0</v>
      </c>
      <c r="E197" s="20" t="n">
        <f aca="false">IF(D197, "Hibernating", VLOOKUP($A$2, 'Species Emergence - Field Notes'!$A$2:$E$13, 2, 0))</f>
        <v>5</v>
      </c>
      <c r="F197" s="20" t="n">
        <f aca="false">IF(D197, "Hibernating", VLOOKUP($A$2, 'Species Emergence - Field Notes'!$A$2:$E$13, 3, 0))</f>
        <v>30</v>
      </c>
      <c r="G197" s="27" t="n">
        <f aca="false">IF(D197, "Hibernating", MOD($C197+E197/1440, 1))</f>
        <v>0.890453954464479</v>
      </c>
      <c r="H197" s="27" t="n">
        <f aca="false">IF(D197, "Hibernating", MOD($C197+F197/1440, 1))</f>
        <v>0.90781506557559</v>
      </c>
    </row>
    <row r="198" customFormat="false" ht="13.8" hidden="false" customHeight="false" outlineLevel="0" collapsed="false">
      <c r="B198" s="18" t="n">
        <f aca="false">'NOAA Sunset Calculator'!D198</f>
        <v>46219</v>
      </c>
      <c r="C198" s="26" t="n">
        <f aca="false">'NOAA Sunset Calculator'!Z198</f>
        <v>0.886272549847962</v>
      </c>
      <c r="D198" s="19" t="n">
        <f aca="false">(B198 &lt;= $A$5)  OR (B198 &gt;= $A$8)</f>
        <v>0</v>
      </c>
      <c r="E198" s="20" t="n">
        <f aca="false">IF(D198, "Hibernating", VLOOKUP($A$2, 'Species Emergence - Field Notes'!$A$2:$E$13, 2, 0))</f>
        <v>5</v>
      </c>
      <c r="F198" s="20" t="n">
        <f aca="false">IF(D198, "Hibernating", VLOOKUP($A$2, 'Species Emergence - Field Notes'!$A$2:$E$13, 3, 0))</f>
        <v>30</v>
      </c>
      <c r="G198" s="27" t="n">
        <f aca="false">IF(D198, "Hibernating", MOD($C198+E198/1440, 1))</f>
        <v>0.889744772070174</v>
      </c>
      <c r="H198" s="27" t="n">
        <f aca="false">IF(D198, "Hibernating", MOD($C198+F198/1440, 1))</f>
        <v>0.907105883181285</v>
      </c>
    </row>
    <row r="199" customFormat="false" ht="13.8" hidden="false" customHeight="false" outlineLevel="0" collapsed="false">
      <c r="B199" s="18" t="n">
        <f aca="false">'NOAA Sunset Calculator'!D199</f>
        <v>46220</v>
      </c>
      <c r="C199" s="26" t="n">
        <f aca="false">'NOAA Sunset Calculator'!Z199</f>
        <v>0.885532790916844</v>
      </c>
      <c r="D199" s="19" t="n">
        <f aca="false">(B199 &lt;= $A$5)  OR (B199 &gt;= $A$8)</f>
        <v>0</v>
      </c>
      <c r="E199" s="20" t="n">
        <f aca="false">IF(D199, "Hibernating", VLOOKUP($A$2, 'Species Emergence - Field Notes'!$A$2:$E$13, 2, 0))</f>
        <v>5</v>
      </c>
      <c r="F199" s="20" t="n">
        <f aca="false">IF(D199, "Hibernating", VLOOKUP($A$2, 'Species Emergence - Field Notes'!$A$2:$E$13, 3, 0))</f>
        <v>30</v>
      </c>
      <c r="G199" s="27" t="n">
        <f aca="false">IF(D199, "Hibernating", MOD($C199+E199/1440, 1))</f>
        <v>0.889005013139063</v>
      </c>
      <c r="H199" s="27" t="n">
        <f aca="false">IF(D199, "Hibernating", MOD($C199+F199/1440, 1))</f>
        <v>0.906366124250174</v>
      </c>
    </row>
    <row r="200" customFormat="false" ht="13.8" hidden="false" customHeight="false" outlineLevel="0" collapsed="false">
      <c r="B200" s="18" t="n">
        <f aca="false">'NOAA Sunset Calculator'!D200</f>
        <v>46221</v>
      </c>
      <c r="C200" s="26" t="n">
        <f aca="false">'NOAA Sunset Calculator'!Z200</f>
        <v>0.884762996320198</v>
      </c>
      <c r="D200" s="19" t="n">
        <f aca="false">(B200 &lt;= $A$5)  OR (B200 &gt;= $A$8)</f>
        <v>0</v>
      </c>
      <c r="E200" s="20" t="n">
        <f aca="false">IF(D200, "Hibernating", VLOOKUP($A$2, 'Species Emergence - Field Notes'!$A$2:$E$13, 2, 0))</f>
        <v>5</v>
      </c>
      <c r="F200" s="20" t="n">
        <f aca="false">IF(D200, "Hibernating", VLOOKUP($A$2, 'Species Emergence - Field Notes'!$A$2:$E$13, 3, 0))</f>
        <v>30</v>
      </c>
      <c r="G200" s="27" t="n">
        <f aca="false">IF(D200, "Hibernating", MOD($C200+E200/1440, 1))</f>
        <v>0.888235218542419</v>
      </c>
      <c r="H200" s="27" t="n">
        <f aca="false">IF(D200, "Hibernating", MOD($C200+F200/1440, 1))</f>
        <v>0.90559632965353</v>
      </c>
    </row>
    <row r="201" customFormat="false" ht="13.8" hidden="false" customHeight="false" outlineLevel="0" collapsed="false">
      <c r="B201" s="18" t="n">
        <f aca="false">'NOAA Sunset Calculator'!D201</f>
        <v>46222</v>
      </c>
      <c r="C201" s="26" t="n">
        <f aca="false">'NOAA Sunset Calculator'!Z201</f>
        <v>0.883963718054975</v>
      </c>
      <c r="D201" s="19" t="n">
        <f aca="false">(B201 &lt;= $A$5)  OR (B201 &gt;= $A$8)</f>
        <v>0</v>
      </c>
      <c r="E201" s="20" t="n">
        <f aca="false">IF(D201, "Hibernating", VLOOKUP($A$2, 'Species Emergence - Field Notes'!$A$2:$E$13, 2, 0))</f>
        <v>5</v>
      </c>
      <c r="F201" s="20" t="n">
        <f aca="false">IF(D201, "Hibernating", VLOOKUP($A$2, 'Species Emergence - Field Notes'!$A$2:$E$13, 3, 0))</f>
        <v>30</v>
      </c>
      <c r="G201" s="27" t="n">
        <f aca="false">IF(D201, "Hibernating", MOD($C201+E201/1440, 1))</f>
        <v>0.887435940277188</v>
      </c>
      <c r="H201" s="27" t="n">
        <f aca="false">IF(D201, "Hibernating", MOD($C201+F201/1440, 1))</f>
        <v>0.904797051388299</v>
      </c>
    </row>
    <row r="202" customFormat="false" ht="13.8" hidden="false" customHeight="false" outlineLevel="0" collapsed="false">
      <c r="B202" s="18" t="n">
        <f aca="false">'NOAA Sunset Calculator'!D202</f>
        <v>46223</v>
      </c>
      <c r="C202" s="26" t="n">
        <f aca="false">'NOAA Sunset Calculator'!Z202</f>
        <v>0.883135517750481</v>
      </c>
      <c r="D202" s="19" t="n">
        <f aca="false">(B202 &lt;= $A$5)  OR (B202 &gt;= $A$8)</f>
        <v>0</v>
      </c>
      <c r="E202" s="20" t="n">
        <f aca="false">IF(D202, "Hibernating", VLOOKUP($A$2, 'Species Emergence - Field Notes'!$A$2:$E$13, 2, 0))</f>
        <v>5</v>
      </c>
      <c r="F202" s="20" t="n">
        <f aca="false">IF(D202, "Hibernating", VLOOKUP($A$2, 'Species Emergence - Field Notes'!$A$2:$E$13, 3, 0))</f>
        <v>30</v>
      </c>
      <c r="G202" s="27" t="n">
        <f aca="false">IF(D202, "Hibernating", MOD($C202+E202/1440, 1))</f>
        <v>0.886607739972697</v>
      </c>
      <c r="H202" s="27" t="n">
        <f aca="false">IF(D202, "Hibernating", MOD($C202+F202/1440, 1))</f>
        <v>0.903968851083808</v>
      </c>
    </row>
    <row r="203" customFormat="false" ht="13.8" hidden="false" customHeight="false" outlineLevel="0" collapsed="false">
      <c r="B203" s="18" t="n">
        <f aca="false">'NOAA Sunset Calculator'!D203</f>
        <v>46224</v>
      </c>
      <c r="C203" s="26" t="n">
        <f aca="false">'NOAA Sunset Calculator'!Z203</f>
        <v>0.882278965235918</v>
      </c>
      <c r="D203" s="19" t="n">
        <f aca="false">(B203 &lt;= $A$5)  OR (B203 &gt;= $A$8)</f>
        <v>0</v>
      </c>
      <c r="E203" s="20" t="n">
        <f aca="false">IF(D203, "Hibernating", VLOOKUP($A$2, 'Species Emergence - Field Notes'!$A$2:$E$13, 2, 0))</f>
        <v>5</v>
      </c>
      <c r="F203" s="20" t="n">
        <f aca="false">IF(D203, "Hibernating", VLOOKUP($A$2, 'Species Emergence - Field Notes'!$A$2:$E$13, 3, 0))</f>
        <v>30</v>
      </c>
      <c r="G203" s="27" t="n">
        <f aca="false">IF(D203, "Hibernating", MOD($C203+E203/1440, 1))</f>
        <v>0.885751187458137</v>
      </c>
      <c r="H203" s="27" t="n">
        <f aca="false">IF(D203, "Hibernating", MOD($C203+F203/1440, 1))</f>
        <v>0.903112298569248</v>
      </c>
    </row>
    <row r="204" customFormat="false" ht="13.8" hidden="false" customHeight="false" outlineLevel="0" collapsed="false">
      <c r="B204" s="18" t="n">
        <f aca="false">'NOAA Sunset Calculator'!D204</f>
        <v>46225</v>
      </c>
      <c r="C204" s="26" t="n">
        <f aca="false">'NOAA Sunset Calculator'!Z204</f>
        <v>0.881394637172081</v>
      </c>
      <c r="D204" s="19" t="n">
        <f aca="false">(B204 &lt;= $A$5)  OR (B204 &gt;= $A$8)</f>
        <v>0</v>
      </c>
      <c r="E204" s="20" t="n">
        <f aca="false">IF(D204, "Hibernating", VLOOKUP($A$2, 'Species Emergence - Field Notes'!$A$2:$E$13, 2, 0))</f>
        <v>5</v>
      </c>
      <c r="F204" s="20" t="n">
        <f aca="false">IF(D204, "Hibernating", VLOOKUP($A$2, 'Species Emergence - Field Notes'!$A$2:$E$13, 3, 0))</f>
        <v>30</v>
      </c>
      <c r="G204" s="27" t="n">
        <f aca="false">IF(D204, "Hibernating", MOD($C204+E204/1440, 1))</f>
        <v>0.884866859394294</v>
      </c>
      <c r="H204" s="27" t="n">
        <f aca="false">IF(D204, "Hibernating", MOD($C204+F204/1440, 1))</f>
        <v>0.902227970505405</v>
      </c>
    </row>
    <row r="205" customFormat="false" ht="13.8" hidden="false" customHeight="false" outlineLevel="0" collapsed="false">
      <c r="B205" s="18" t="n">
        <f aca="false">'NOAA Sunset Calculator'!D205</f>
        <v>46226</v>
      </c>
      <c r="C205" s="26" t="n">
        <f aca="false">'NOAA Sunset Calculator'!Z205</f>
        <v>0.880483115749796</v>
      </c>
      <c r="D205" s="19" t="n">
        <f aca="false">(B205 &lt;= $A$5)  OR (B205 &gt;= $A$8)</f>
        <v>0</v>
      </c>
      <c r="E205" s="20" t="n">
        <f aca="false">IF(D205, "Hibernating", VLOOKUP($A$2, 'Species Emergence - Field Notes'!$A$2:$E$13, 2, 0))</f>
        <v>5</v>
      </c>
      <c r="F205" s="20" t="n">
        <f aca="false">IF(D205, "Hibernating", VLOOKUP($A$2, 'Species Emergence - Field Notes'!$A$2:$E$13, 3, 0))</f>
        <v>30</v>
      </c>
      <c r="G205" s="27" t="n">
        <f aca="false">IF(D205, "Hibernating", MOD($C205+E205/1440, 1))</f>
        <v>0.883955337972014</v>
      </c>
      <c r="H205" s="27" t="n">
        <f aca="false">IF(D205, "Hibernating", MOD($C205+F205/1440, 1))</f>
        <v>0.901316449083125</v>
      </c>
    </row>
    <row r="206" customFormat="false" ht="13.8" hidden="false" customHeight="false" outlineLevel="0" collapsed="false">
      <c r="B206" s="18" t="n">
        <f aca="false">'NOAA Sunset Calculator'!D206</f>
        <v>46227</v>
      </c>
      <c r="C206" s="26" t="n">
        <f aca="false">'NOAA Sunset Calculator'!Z206</f>
        <v>0.879544987456894</v>
      </c>
      <c r="D206" s="19" t="n">
        <f aca="false">(B206 &lt;= $A$5)  OR (B206 &gt;= $A$8)</f>
        <v>0</v>
      </c>
      <c r="E206" s="20" t="n">
        <f aca="false">IF(D206, "Hibernating", VLOOKUP($A$2, 'Species Emergence - Field Notes'!$A$2:$E$13, 2, 0))</f>
        <v>5</v>
      </c>
      <c r="F206" s="20" t="n">
        <f aca="false">IF(D206, "Hibernating", VLOOKUP($A$2, 'Species Emergence - Field Notes'!$A$2:$E$13, 3, 0))</f>
        <v>30</v>
      </c>
      <c r="G206" s="27" t="n">
        <f aca="false">IF(D206, "Hibernating", MOD($C206+E206/1440, 1))</f>
        <v>0.883017209679109</v>
      </c>
      <c r="H206" s="27" t="n">
        <f aca="false">IF(D206, "Hibernating", MOD($C206+F206/1440, 1))</f>
        <v>0.90037832079022</v>
      </c>
    </row>
    <row r="207" customFormat="false" ht="13.8" hidden="false" customHeight="false" outlineLevel="0" collapsed="false">
      <c r="B207" s="18" t="n">
        <f aca="false">'NOAA Sunset Calculator'!D207</f>
        <v>46228</v>
      </c>
      <c r="C207" s="26" t="n">
        <f aca="false">'NOAA Sunset Calculator'!Z207</f>
        <v>0.878580841914855</v>
      </c>
      <c r="D207" s="19" t="n">
        <f aca="false">(B207 &lt;= $A$5)  OR (B207 &gt;= $A$8)</f>
        <v>0</v>
      </c>
      <c r="E207" s="20" t="n">
        <f aca="false">IF(D207, "Hibernating", VLOOKUP($A$2, 'Species Emergence - Field Notes'!$A$2:$E$13, 2, 0))</f>
        <v>5</v>
      </c>
      <c r="F207" s="20" t="n">
        <f aca="false">IF(D207, "Hibernating", VLOOKUP($A$2, 'Species Emergence - Field Notes'!$A$2:$E$13, 3, 0))</f>
        <v>30</v>
      </c>
      <c r="G207" s="27" t="n">
        <f aca="false">IF(D207, "Hibernating", MOD($C207+E207/1440, 1))</f>
        <v>0.882053064137072</v>
      </c>
      <c r="H207" s="27" t="n">
        <f aca="false">IF(D207, "Hibernating", MOD($C207+F207/1440, 1))</f>
        <v>0.899414175248183</v>
      </c>
    </row>
    <row r="208" customFormat="false" ht="13.8" hidden="false" customHeight="false" outlineLevel="0" collapsed="false">
      <c r="B208" s="18" t="n">
        <f aca="false">'NOAA Sunset Calculator'!D208</f>
        <v>46229</v>
      </c>
      <c r="C208" s="26" t="n">
        <f aca="false">'NOAA Sunset Calculator'!Z208</f>
        <v>0.877591270785601</v>
      </c>
      <c r="D208" s="19" t="n">
        <f aca="false">(B208 &lt;= $A$5)  OR (B208 &gt;= $A$8)</f>
        <v>0</v>
      </c>
      <c r="E208" s="20" t="n">
        <f aca="false">IF(D208, "Hibernating", VLOOKUP($A$2, 'Species Emergence - Field Notes'!$A$2:$E$13, 2, 0))</f>
        <v>5</v>
      </c>
      <c r="F208" s="20" t="n">
        <f aca="false">IF(D208, "Hibernating", VLOOKUP($A$2, 'Species Emergence - Field Notes'!$A$2:$E$13, 3, 0))</f>
        <v>30</v>
      </c>
      <c r="G208" s="27" t="n">
        <f aca="false">IF(D208, "Hibernating", MOD($C208+E208/1440, 1))</f>
        <v>0.881063493007813</v>
      </c>
      <c r="H208" s="27" t="n">
        <f aca="false">IF(D208, "Hibernating", MOD($C208+F208/1440, 1))</f>
        <v>0.898424604118924</v>
      </c>
    </row>
    <row r="209" customFormat="false" ht="13.8" hidden="false" customHeight="false" outlineLevel="0" collapsed="false">
      <c r="B209" s="18" t="n">
        <f aca="false">'NOAA Sunset Calculator'!D209</f>
        <v>46230</v>
      </c>
      <c r="C209" s="26" t="n">
        <f aca="false">'NOAA Sunset Calculator'!Z209</f>
        <v>0.876576866748379</v>
      </c>
      <c r="D209" s="19" t="n">
        <f aca="false">(B209 &lt;= $A$5)  OR (B209 &gt;= $A$8)</f>
        <v>0</v>
      </c>
      <c r="E209" s="20" t="n">
        <f aca="false">IF(D209, "Hibernating", VLOOKUP($A$2, 'Species Emergence - Field Notes'!$A$2:$E$13, 2, 0))</f>
        <v>5</v>
      </c>
      <c r="F209" s="20" t="n">
        <f aca="false">IF(D209, "Hibernating", VLOOKUP($A$2, 'Species Emergence - Field Notes'!$A$2:$E$13, 3, 0))</f>
        <v>30</v>
      </c>
      <c r="G209" s="27" t="n">
        <f aca="false">IF(D209, "Hibernating", MOD($C209+E209/1440, 1))</f>
        <v>0.88004908897059</v>
      </c>
      <c r="H209" s="27" t="n">
        <f aca="false">IF(D209, "Hibernating", MOD($C209+F209/1440, 1))</f>
        <v>0.897410200081701</v>
      </c>
    </row>
    <row r="210" customFormat="false" ht="13.8" hidden="false" customHeight="false" outlineLevel="0" collapsed="false">
      <c r="B210" s="18" t="n">
        <f aca="false">'NOAA Sunset Calculator'!D210</f>
        <v>46231</v>
      </c>
      <c r="C210" s="26" t="n">
        <f aca="false">'NOAA Sunset Calculator'!Z210</f>
        <v>0.875538222546138</v>
      </c>
      <c r="D210" s="19" t="n">
        <f aca="false">(B210 &lt;= $A$5)  OR (B210 &gt;= $A$8)</f>
        <v>0</v>
      </c>
      <c r="E210" s="20" t="n">
        <f aca="false">IF(D210, "Hibernating", VLOOKUP($A$2, 'Species Emergence - Field Notes'!$A$2:$E$13, 2, 0))</f>
        <v>5</v>
      </c>
      <c r="F210" s="20" t="n">
        <f aca="false">IF(D210, "Hibernating", VLOOKUP($A$2, 'Species Emergence - Field Notes'!$A$2:$E$13, 3, 0))</f>
        <v>30</v>
      </c>
      <c r="G210" s="27" t="n">
        <f aca="false">IF(D210, "Hibernating", MOD($C210+E210/1440, 1))</f>
        <v>0.879010444768356</v>
      </c>
      <c r="H210" s="27" t="n">
        <f aca="false">IF(D210, "Hibernating", MOD($C210+F210/1440, 1))</f>
        <v>0.896371555879468</v>
      </c>
    </row>
    <row r="211" customFormat="false" ht="13.8" hidden="false" customHeight="false" outlineLevel="0" collapsed="false">
      <c r="B211" s="18" t="n">
        <f aca="false">'NOAA Sunset Calculator'!D211</f>
        <v>46232</v>
      </c>
      <c r="C211" s="26" t="n">
        <f aca="false">'NOAA Sunset Calculator'!Z211</f>
        <v>0.874475930100414</v>
      </c>
      <c r="D211" s="19" t="n">
        <f aca="false">(B211 &lt;= $A$5)  OR (B211 &gt;= $A$8)</f>
        <v>0</v>
      </c>
      <c r="E211" s="20" t="n">
        <f aca="false">IF(D211, "Hibernating", VLOOKUP($A$2, 'Species Emergence - Field Notes'!$A$2:$E$13, 2, 0))</f>
        <v>5</v>
      </c>
      <c r="F211" s="20" t="n">
        <f aca="false">IF(D211, "Hibernating", VLOOKUP($A$2, 'Species Emergence - Field Notes'!$A$2:$E$13, 3, 0))</f>
        <v>30</v>
      </c>
      <c r="G211" s="27" t="n">
        <f aca="false">IF(D211, "Hibernating", MOD($C211+E211/1440, 1))</f>
        <v>0.877948152322627</v>
      </c>
      <c r="H211" s="27" t="n">
        <f aca="false">IF(D211, "Hibernating", MOD($C211+F211/1440, 1))</f>
        <v>0.895309263433738</v>
      </c>
    </row>
    <row r="212" customFormat="false" ht="13.8" hidden="false" customHeight="false" outlineLevel="0" collapsed="false">
      <c r="B212" s="18" t="n">
        <f aca="false">'NOAA Sunset Calculator'!D212</f>
        <v>46233</v>
      </c>
      <c r="C212" s="26" t="n">
        <f aca="false">'NOAA Sunset Calculator'!Z212</f>
        <v>0.873390579693302</v>
      </c>
      <c r="D212" s="19" t="n">
        <f aca="false">(B212 &lt;= $A$5)  OR (B212 &gt;= $A$8)</f>
        <v>0</v>
      </c>
      <c r="E212" s="20" t="n">
        <f aca="false">IF(D212, "Hibernating", VLOOKUP($A$2, 'Species Emergence - Field Notes'!$A$2:$E$13, 2, 0))</f>
        <v>5</v>
      </c>
      <c r="F212" s="20" t="n">
        <f aca="false">IF(D212, "Hibernating", VLOOKUP($A$2, 'Species Emergence - Field Notes'!$A$2:$E$13, 3, 0))</f>
        <v>30</v>
      </c>
      <c r="G212" s="27" t="n">
        <f aca="false">IF(D212, "Hibernating", MOD($C212+E212/1440, 1))</f>
        <v>0.876862801915521</v>
      </c>
      <c r="H212" s="27" t="n">
        <f aca="false">IF(D212, "Hibernating", MOD($C212+F212/1440, 1))</f>
        <v>0.894223913026632</v>
      </c>
    </row>
    <row r="213" customFormat="false" ht="13.8" hidden="false" customHeight="false" outlineLevel="0" collapsed="false">
      <c r="B213" s="18" t="n">
        <f aca="false">'NOAA Sunset Calculator'!D213</f>
        <v>46234</v>
      </c>
      <c r="C213" s="26" t="n">
        <f aca="false">'NOAA Sunset Calculator'!Z213</f>
        <v>0.872282759214811</v>
      </c>
      <c r="D213" s="19" t="n">
        <f aca="false">(B213 &lt;= $A$5)  OR (B213 &gt;= $A$8)</f>
        <v>0</v>
      </c>
      <c r="E213" s="20" t="n">
        <f aca="false">IF(D213, "Hibernating", VLOOKUP($A$2, 'Species Emergence - Field Notes'!$A$2:$E$13, 2, 0))</f>
        <v>5</v>
      </c>
      <c r="F213" s="20" t="n">
        <f aca="false">IF(D213, "Hibernating", VLOOKUP($A$2, 'Species Emergence - Field Notes'!$A$2:$E$13, 3, 0))</f>
        <v>30</v>
      </c>
      <c r="G213" s="27" t="n">
        <f aca="false">IF(D213, "Hibernating", MOD($C213+E213/1440, 1))</f>
        <v>0.875754981437026</v>
      </c>
      <c r="H213" s="27" t="n">
        <f aca="false">IF(D213, "Hibernating", MOD($C213+F213/1440, 1))</f>
        <v>0.893116092548137</v>
      </c>
    </row>
    <row r="214" customFormat="false" ht="13.8" hidden="false" customHeight="false" outlineLevel="0" collapsed="false">
      <c r="B214" s="18" t="n">
        <f aca="false">'NOAA Sunset Calculator'!D214</f>
        <v>46235</v>
      </c>
      <c r="C214" s="26" t="n">
        <f aca="false">'NOAA Sunset Calculator'!Z214</f>
        <v>0.871153053473631</v>
      </c>
      <c r="D214" s="19" t="n">
        <f aca="false">(B214 &lt;= $A$5)  OR (B214 &gt;= $A$8)</f>
        <v>0</v>
      </c>
      <c r="E214" s="20" t="n">
        <f aca="false">IF(D214, "Hibernating", VLOOKUP($A$2, 'Species Emergence - Field Notes'!$A$2:$E$13, 2, 0))</f>
        <v>5</v>
      </c>
      <c r="F214" s="20" t="n">
        <f aca="false">IF(D214, "Hibernating", VLOOKUP($A$2, 'Species Emergence - Field Notes'!$A$2:$E$13, 3, 0))</f>
        <v>30</v>
      </c>
      <c r="G214" s="27" t="n">
        <f aca="false">IF(D214, "Hibernating", MOD($C214+E214/1440, 1))</f>
        <v>0.874625275695845</v>
      </c>
      <c r="H214" s="27" t="n">
        <f aca="false">IF(D214, "Hibernating", MOD($C214+F214/1440, 1))</f>
        <v>0.891986386806956</v>
      </c>
    </row>
    <row r="215" customFormat="false" ht="13.8" hidden="false" customHeight="false" outlineLevel="0" collapsed="false">
      <c r="B215" s="18" t="n">
        <f aca="false">'NOAA Sunset Calculator'!D215</f>
        <v>46236</v>
      </c>
      <c r="C215" s="26" t="n">
        <f aca="false">'NOAA Sunset Calculator'!Z215</f>
        <v>0.870002043569106</v>
      </c>
      <c r="D215" s="19" t="n">
        <f aca="false">(B215 &lt;= $A$5)  OR (B215 &gt;= $A$8)</f>
        <v>0</v>
      </c>
      <c r="E215" s="20" t="n">
        <f aca="false">IF(D215, "Hibernating", VLOOKUP($A$2, 'Species Emergence - Field Notes'!$A$2:$E$13, 2, 0))</f>
        <v>5</v>
      </c>
      <c r="F215" s="20" t="n">
        <f aca="false">IF(D215, "Hibernating", VLOOKUP($A$2, 'Species Emergence - Field Notes'!$A$2:$E$13, 3, 0))</f>
        <v>30</v>
      </c>
      <c r="G215" s="27" t="n">
        <f aca="false">IF(D215, "Hibernating", MOD($C215+E215/1440, 1))</f>
        <v>0.87347426579132</v>
      </c>
      <c r="H215" s="27" t="n">
        <f aca="false">IF(D215, "Hibernating", MOD($C215+F215/1440, 1))</f>
        <v>0.890835376902431</v>
      </c>
    </row>
    <row r="216" customFormat="false" ht="13.8" hidden="false" customHeight="false" outlineLevel="0" collapsed="false">
      <c r="B216" s="18" t="n">
        <f aca="false">'NOAA Sunset Calculator'!D216</f>
        <v>46237</v>
      </c>
      <c r="C216" s="26" t="n">
        <f aca="false">'NOAA Sunset Calculator'!Z216</f>
        <v>0.868830306322062</v>
      </c>
      <c r="D216" s="19" t="n">
        <f aca="false">(B216 &lt;= $A$5)  OR (B216 &gt;= $A$8)</f>
        <v>0</v>
      </c>
      <c r="E216" s="20" t="n">
        <f aca="false">IF(D216, "Hibernating", VLOOKUP($A$2, 'Species Emergence - Field Notes'!$A$2:$E$13, 2, 0))</f>
        <v>5</v>
      </c>
      <c r="F216" s="20" t="n">
        <f aca="false">IF(D216, "Hibernating", VLOOKUP($A$2, 'Species Emergence - Field Notes'!$A$2:$E$13, 3, 0))</f>
        <v>30</v>
      </c>
      <c r="G216" s="27" t="n">
        <f aca="false">IF(D216, "Hibernating", MOD($C216+E216/1440, 1))</f>
        <v>0.872302528544282</v>
      </c>
      <c r="H216" s="27" t="n">
        <f aca="false">IF(D216, "Hibernating", MOD($C216+F216/1440, 1))</f>
        <v>0.889663639655394</v>
      </c>
    </row>
    <row r="217" customFormat="false" ht="13.8" hidden="false" customHeight="false" outlineLevel="0" collapsed="false">
      <c r="B217" s="18" t="n">
        <f aca="false">'NOAA Sunset Calculator'!D217</f>
        <v>46238</v>
      </c>
      <c r="C217" s="26" t="n">
        <f aca="false">'NOAA Sunset Calculator'!Z217</f>
        <v>0.867638413762017</v>
      </c>
      <c r="D217" s="19" t="n">
        <f aca="false">(B217 &lt;= $A$5)  OR (B217 &gt;= $A$8)</f>
        <v>0</v>
      </c>
      <c r="E217" s="20" t="n">
        <f aca="false">IF(D217, "Hibernating", VLOOKUP($A$2, 'Species Emergence - Field Notes'!$A$2:$E$13, 2, 0))</f>
        <v>5</v>
      </c>
      <c r="F217" s="20" t="n">
        <f aca="false">IF(D217, "Hibernating", VLOOKUP($A$2, 'Species Emergence - Field Notes'!$A$2:$E$13, 3, 0))</f>
        <v>30</v>
      </c>
      <c r="G217" s="27" t="n">
        <f aca="false">IF(D217, "Hibernating", MOD($C217+E217/1440, 1))</f>
        <v>0.871110635984236</v>
      </c>
      <c r="H217" s="27" t="n">
        <f aca="false">IF(D217, "Hibernating", MOD($C217+F217/1440, 1))</f>
        <v>0.888471747095347</v>
      </c>
    </row>
    <row r="218" customFormat="false" ht="13.8" hidden="false" customHeight="false" outlineLevel="0" collapsed="false">
      <c r="B218" s="18" t="n">
        <f aca="false">'NOAA Sunset Calculator'!D218</f>
        <v>46239</v>
      </c>
      <c r="C218" s="26" t="n">
        <f aca="false">'NOAA Sunset Calculator'!Z218</f>
        <v>0.866426932668218</v>
      </c>
      <c r="D218" s="19" t="n">
        <f aca="false">(B218 &lt;= $A$5)  OR (B218 &gt;= $A$8)</f>
        <v>0</v>
      </c>
      <c r="E218" s="20" t="n">
        <f aca="false">IF(D218, "Hibernating", VLOOKUP($A$2, 'Species Emergence - Field Notes'!$A$2:$E$13, 2, 0))</f>
        <v>5</v>
      </c>
      <c r="F218" s="20" t="n">
        <f aca="false">IF(D218, "Hibernating", VLOOKUP($A$2, 'Species Emergence - Field Notes'!$A$2:$E$13, 3, 0))</f>
        <v>30</v>
      </c>
      <c r="G218" s="27" t="n">
        <f aca="false">IF(D218, "Hibernating", MOD($C218+E218/1440, 1))</f>
        <v>0.86989915489044</v>
      </c>
      <c r="H218" s="27" t="n">
        <f aca="false">IF(D218, "Hibernating", MOD($C218+F218/1440, 1))</f>
        <v>0.887260266001551</v>
      </c>
    </row>
    <row r="219" customFormat="false" ht="13.8" hidden="false" customHeight="false" outlineLevel="0" collapsed="false">
      <c r="B219" s="18" t="n">
        <f aca="false">'NOAA Sunset Calculator'!D219</f>
        <v>46240</v>
      </c>
      <c r="C219" s="26" t="n">
        <f aca="false">'NOAA Sunset Calculator'!Z219</f>
        <v>0.865196424161884</v>
      </c>
      <c r="D219" s="19" t="n">
        <f aca="false">(B219 &lt;= $A$5)  OR (B219 &gt;= $A$8)</f>
        <v>0</v>
      </c>
      <c r="E219" s="20" t="n">
        <f aca="false">IF(D219, "Hibernating", VLOOKUP($A$2, 'Species Emergence - Field Notes'!$A$2:$E$13, 2, 0))</f>
        <v>5</v>
      </c>
      <c r="F219" s="20" t="n">
        <f aca="false">IF(D219, "Hibernating", VLOOKUP($A$2, 'Species Emergence - Field Notes'!$A$2:$E$13, 3, 0))</f>
        <v>30</v>
      </c>
      <c r="G219" s="27" t="n">
        <f aca="false">IF(D219, "Hibernating", MOD($C219+E219/1440, 1))</f>
        <v>0.868668646384097</v>
      </c>
      <c r="H219" s="27" t="n">
        <f aca="false">IF(D219, "Hibernating", MOD($C219+F219/1440, 1))</f>
        <v>0.886029757495208</v>
      </c>
    </row>
    <row r="220" customFormat="false" ht="13.8" hidden="false" customHeight="false" outlineLevel="0" collapsed="false">
      <c r="B220" s="18" t="n">
        <f aca="false">'NOAA Sunset Calculator'!D220</f>
        <v>46241</v>
      </c>
      <c r="C220" s="26" t="n">
        <f aca="false">'NOAA Sunset Calculator'!Z220</f>
        <v>0.863947443347054</v>
      </c>
      <c r="D220" s="19" t="n">
        <f aca="false">(B220 &lt;= $A$5)  OR (B220 &gt;= $A$8)</f>
        <v>0</v>
      </c>
      <c r="E220" s="20" t="n">
        <f aca="false">IF(D220, "Hibernating", VLOOKUP($A$2, 'Species Emergence - Field Notes'!$A$2:$E$13, 2, 0))</f>
        <v>5</v>
      </c>
      <c r="F220" s="20" t="n">
        <f aca="false">IF(D220, "Hibernating", VLOOKUP($A$2, 'Species Emergence - Field Notes'!$A$2:$E$13, 3, 0))</f>
        <v>30</v>
      </c>
      <c r="G220" s="27" t="n">
        <f aca="false">IF(D220, "Hibernating", MOD($C220+E220/1440, 1))</f>
        <v>0.867419665569271</v>
      </c>
      <c r="H220" s="27" t="n">
        <f aca="false">IF(D220, "Hibernating", MOD($C220+F220/1440, 1))</f>
        <v>0.884780776680382</v>
      </c>
    </row>
    <row r="221" customFormat="false" ht="13.8" hidden="false" customHeight="false" outlineLevel="0" collapsed="false">
      <c r="B221" s="18" t="n">
        <f aca="false">'NOAA Sunset Calculator'!D221</f>
        <v>46242</v>
      </c>
      <c r="C221" s="26" t="n">
        <f aca="false">'NOAA Sunset Calculator'!Z221</f>
        <v>0.862680538997449</v>
      </c>
      <c r="D221" s="19" t="n">
        <f aca="false">(B221 &lt;= $A$5)  OR (B221 &gt;= $A$8)</f>
        <v>0</v>
      </c>
      <c r="E221" s="20" t="n">
        <f aca="false">IF(D221, "Hibernating", VLOOKUP($A$2, 'Species Emergence - Field Notes'!$A$2:$E$13, 2, 0))</f>
        <v>5</v>
      </c>
      <c r="F221" s="20" t="n">
        <f aca="false">IF(D221, "Hibernating", VLOOKUP($A$2, 'Species Emergence - Field Notes'!$A$2:$E$13, 3, 0))</f>
        <v>30</v>
      </c>
      <c r="G221" s="27" t="n">
        <f aca="false">IF(D221, "Hibernating", MOD($C221+E221/1440, 1))</f>
        <v>0.866152761219664</v>
      </c>
      <c r="H221" s="27" t="n">
        <f aca="false">IF(D221, "Hibernating", MOD($C221+F221/1440, 1))</f>
        <v>0.883513872330776</v>
      </c>
    </row>
    <row r="222" customFormat="false" ht="13.8" hidden="false" customHeight="false" outlineLevel="0" collapsed="false">
      <c r="B222" s="18" t="n">
        <f aca="false">'NOAA Sunset Calculator'!D222</f>
        <v>46243</v>
      </c>
      <c r="C222" s="26" t="n">
        <f aca="false">'NOAA Sunset Calculator'!Z222</f>
        <v>0.861396253286763</v>
      </c>
      <c r="D222" s="19" t="n">
        <f aca="false">(B222 &lt;= $A$5)  OR (B222 &gt;= $A$8)</f>
        <v>0</v>
      </c>
      <c r="E222" s="20" t="n">
        <f aca="false">IF(D222, "Hibernating", VLOOKUP($A$2, 'Species Emergence - Field Notes'!$A$2:$E$13, 2, 0))</f>
        <v>5</v>
      </c>
      <c r="F222" s="20" t="n">
        <f aca="false">IF(D222, "Hibernating", VLOOKUP($A$2, 'Species Emergence - Field Notes'!$A$2:$E$13, 3, 0))</f>
        <v>30</v>
      </c>
      <c r="G222" s="27" t="n">
        <f aca="false">IF(D222, "Hibernating", MOD($C222+E222/1440, 1))</f>
        <v>0.864868475508982</v>
      </c>
      <c r="H222" s="27" t="n">
        <f aca="false">IF(D222, "Hibernating", MOD($C222+F222/1440, 1))</f>
        <v>0.882229586620093</v>
      </c>
    </row>
    <row r="223" customFormat="false" ht="13.8" hidden="false" customHeight="false" outlineLevel="0" collapsed="false">
      <c r="B223" s="18" t="n">
        <f aca="false">'NOAA Sunset Calculator'!D223</f>
        <v>46244</v>
      </c>
      <c r="C223" s="26" t="n">
        <f aca="false">'NOAA Sunset Calculator'!Z223</f>
        <v>0.860095121559879</v>
      </c>
      <c r="D223" s="19" t="n">
        <f aca="false">(B223 &lt;= $A$5)  OR (B223 &gt;= $A$8)</f>
        <v>0</v>
      </c>
      <c r="E223" s="20" t="n">
        <f aca="false">IF(D223, "Hibernating", VLOOKUP($A$2, 'Species Emergence - Field Notes'!$A$2:$E$13, 2, 0))</f>
        <v>5</v>
      </c>
      <c r="F223" s="20" t="n">
        <f aca="false">IF(D223, "Hibernating", VLOOKUP($A$2, 'Species Emergence - Field Notes'!$A$2:$E$13, 3, 0))</f>
        <v>30</v>
      </c>
      <c r="G223" s="27" t="n">
        <f aca="false">IF(D223, "Hibernating", MOD($C223+E223/1440, 1))</f>
        <v>0.863567343782095</v>
      </c>
      <c r="H223" s="27" t="n">
        <f aca="false">IF(D223, "Hibernating", MOD($C223+F223/1440, 1))</f>
        <v>0.880928454893206</v>
      </c>
    </row>
    <row r="224" customFormat="false" ht="13.8" hidden="false" customHeight="false" outlineLevel="0" collapsed="false">
      <c r="B224" s="18" t="n">
        <f aca="false">'NOAA Sunset Calculator'!D224</f>
        <v>46245</v>
      </c>
      <c r="C224" s="26" t="n">
        <f aca="false">'NOAA Sunset Calculator'!Z224</f>
        <v>0.858777672142581</v>
      </c>
      <c r="D224" s="19" t="n">
        <f aca="false">(B224 &lt;= $A$5)  OR (B224 &gt;= $A$8)</f>
        <v>0</v>
      </c>
      <c r="E224" s="20" t="n">
        <f aca="false">IF(D224, "Hibernating", VLOOKUP($A$2, 'Species Emergence - Field Notes'!$A$2:$E$13, 2, 0))</f>
        <v>5</v>
      </c>
      <c r="F224" s="20" t="n">
        <f aca="false">IF(D224, "Hibernating", VLOOKUP($A$2, 'Species Emergence - Field Notes'!$A$2:$E$13, 3, 0))</f>
        <v>30</v>
      </c>
      <c r="G224" s="27" t="n">
        <f aca="false">IF(D224, "Hibernating", MOD($C224+E224/1440, 1))</f>
        <v>0.862249894364792</v>
      </c>
      <c r="H224" s="27" t="n">
        <f aca="false">IF(D224, "Hibernating", MOD($C224+F224/1440, 1))</f>
        <v>0.879611005475903</v>
      </c>
    </row>
    <row r="225" customFormat="false" ht="13.8" hidden="false" customHeight="false" outlineLevel="0" collapsed="false">
      <c r="B225" s="18" t="n">
        <f aca="false">'NOAA Sunset Calculator'!D225</f>
        <v>46246</v>
      </c>
      <c r="C225" s="26" t="n">
        <f aca="false">'NOAA Sunset Calculator'!Z225</f>
        <v>0.857444426187432</v>
      </c>
      <c r="D225" s="19" t="n">
        <f aca="false">(B225 &lt;= $A$5)  OR (B225 &gt;= $A$8)</f>
        <v>0</v>
      </c>
      <c r="E225" s="20" t="n">
        <f aca="false">IF(D225, "Hibernating", VLOOKUP($A$2, 'Species Emergence - Field Notes'!$A$2:$E$13, 2, 0))</f>
        <v>5</v>
      </c>
      <c r="F225" s="20" t="n">
        <f aca="false">IF(D225, "Hibernating", VLOOKUP($A$2, 'Species Emergence - Field Notes'!$A$2:$E$13, 3, 0))</f>
        <v>30</v>
      </c>
      <c r="G225" s="27" t="n">
        <f aca="false">IF(D225, "Hibernating", MOD($C225+E225/1440, 1))</f>
        <v>0.860916648409653</v>
      </c>
      <c r="H225" s="27" t="n">
        <f aca="false">IF(D225, "Hibernating", MOD($C225+F225/1440, 1))</f>
        <v>0.878277759520764</v>
      </c>
    </row>
    <row r="226" customFormat="false" ht="13.8" hidden="false" customHeight="false" outlineLevel="0" collapsed="false">
      <c r="B226" s="18" t="n">
        <f aca="false">'NOAA Sunset Calculator'!D226</f>
        <v>46247</v>
      </c>
      <c r="C226" s="26" t="n">
        <f aca="false">'NOAA Sunset Calculator'!Z226</f>
        <v>0.856095897553533</v>
      </c>
      <c r="D226" s="19" t="n">
        <f aca="false">(B226 &lt;= $A$5)  OR (B226 &gt;= $A$8)</f>
        <v>0</v>
      </c>
      <c r="E226" s="20" t="n">
        <f aca="false">IF(D226, "Hibernating", VLOOKUP($A$2, 'Species Emergence - Field Notes'!$A$2:$E$13, 2, 0))</f>
        <v>5</v>
      </c>
      <c r="F226" s="20" t="n">
        <f aca="false">IF(D226, "Hibernating", VLOOKUP($A$2, 'Species Emergence - Field Notes'!$A$2:$E$13, 3, 0))</f>
        <v>30</v>
      </c>
      <c r="G226" s="27" t="n">
        <f aca="false">IF(D226, "Hibernating", MOD($C226+E226/1440, 1))</f>
        <v>0.859568119775752</v>
      </c>
      <c r="H226" s="27" t="n">
        <f aca="false">IF(D226, "Hibernating", MOD($C226+F226/1440, 1))</f>
        <v>0.876929230886864</v>
      </c>
    </row>
    <row r="227" customFormat="false" ht="13.8" hidden="false" customHeight="false" outlineLevel="0" collapsed="false">
      <c r="B227" s="18" t="n">
        <f aca="false">'NOAA Sunset Calculator'!D227</f>
        <v>46248</v>
      </c>
      <c r="C227" s="26" t="n">
        <f aca="false">'NOAA Sunset Calculator'!Z227</f>
        <v>0.854732592718051</v>
      </c>
      <c r="D227" s="19" t="n">
        <f aca="false">(B227 &lt;= $A$5)  OR (B227 &gt;= $A$8)</f>
        <v>0</v>
      </c>
      <c r="E227" s="20" t="n">
        <f aca="false">IF(D227, "Hibernating", VLOOKUP($A$2, 'Species Emergence - Field Notes'!$A$2:$E$13, 2, 0))</f>
        <v>5</v>
      </c>
      <c r="F227" s="20" t="n">
        <f aca="false">IF(D227, "Hibernating", VLOOKUP($A$2, 'Species Emergence - Field Notes'!$A$2:$E$13, 3, 0))</f>
        <v>30</v>
      </c>
      <c r="G227" s="27" t="n">
        <f aca="false">IF(D227, "Hibernating", MOD($C227+E227/1440, 1))</f>
        <v>0.858204814940266</v>
      </c>
      <c r="H227" s="27" t="n">
        <f aca="false">IF(D227, "Hibernating", MOD($C227+F227/1440, 1))</f>
        <v>0.875565926051377</v>
      </c>
    </row>
    <row r="228" customFormat="false" ht="13.8" hidden="false" customHeight="false" outlineLevel="0" collapsed="false">
      <c r="B228" s="18" t="n">
        <f aca="false">'NOAA Sunset Calculator'!D228</f>
        <v>46249</v>
      </c>
      <c r="C228" s="26" t="n">
        <f aca="false">'NOAA Sunset Calculator'!Z228</f>
        <v>0.85335501071745</v>
      </c>
      <c r="D228" s="19" t="n">
        <f aca="false">(B228 &lt;= $A$5)  OR (B228 &gt;= $A$8)</f>
        <v>0</v>
      </c>
      <c r="E228" s="20" t="n">
        <f aca="false">IF(D228, "Hibernating", VLOOKUP($A$2, 'Species Emergence - Field Notes'!$A$2:$E$13, 2, 0))</f>
        <v>5</v>
      </c>
      <c r="F228" s="20" t="n">
        <f aca="false">IF(D228, "Hibernating", VLOOKUP($A$2, 'Species Emergence - Field Notes'!$A$2:$E$13, 3, 0))</f>
        <v>30</v>
      </c>
      <c r="G228" s="27" t="n">
        <f aca="false">IF(D228, "Hibernating", MOD($C228+E228/1440, 1))</f>
        <v>0.856827232939664</v>
      </c>
      <c r="H228" s="27" t="n">
        <f aca="false">IF(D228, "Hibernating", MOD($C228+F228/1440, 1))</f>
        <v>0.874188344050776</v>
      </c>
    </row>
    <row r="229" customFormat="false" ht="13.8" hidden="false" customHeight="false" outlineLevel="0" collapsed="false">
      <c r="B229" s="18" t="n">
        <f aca="false">'NOAA Sunset Calculator'!D229</f>
        <v>46250</v>
      </c>
      <c r="C229" s="26" t="n">
        <f aca="false">'NOAA Sunset Calculator'!Z229</f>
        <v>0.851963643116535</v>
      </c>
      <c r="D229" s="19" t="n">
        <f aca="false">(B229 &lt;= $A$5)  OR (B229 &gt;= $A$8)</f>
        <v>0</v>
      </c>
      <c r="E229" s="20" t="n">
        <f aca="false">IF(D229, "Hibernating", VLOOKUP($A$2, 'Species Emergence - Field Notes'!$A$2:$E$13, 2, 0))</f>
        <v>5</v>
      </c>
      <c r="F229" s="20" t="n">
        <f aca="false">IF(D229, "Hibernating", VLOOKUP($A$2, 'Species Emergence - Field Notes'!$A$2:$E$13, 3, 0))</f>
        <v>30</v>
      </c>
      <c r="G229" s="27" t="n">
        <f aca="false">IF(D229, "Hibernating", MOD($C229+E229/1440, 1))</f>
        <v>0.85543586533875</v>
      </c>
      <c r="H229" s="27" t="n">
        <f aca="false">IF(D229, "Hibernating", MOD($C229+F229/1440, 1))</f>
        <v>0.872796976449861</v>
      </c>
    </row>
    <row r="230" customFormat="false" ht="13.8" hidden="false" customHeight="false" outlineLevel="0" collapsed="false">
      <c r="B230" s="18" t="n">
        <f aca="false">'NOAA Sunset Calculator'!D230</f>
        <v>46251</v>
      </c>
      <c r="C230" s="26" t="n">
        <f aca="false">'NOAA Sunset Calculator'!Z230</f>
        <v>0.850558974003446</v>
      </c>
      <c r="D230" s="19" t="n">
        <f aca="false">(B230 &lt;= $A$5)  OR (B230 &gt;= $A$8)</f>
        <v>0</v>
      </c>
      <c r="E230" s="20" t="n">
        <f aca="false">IF(D230, "Hibernating", VLOOKUP($A$2, 'Species Emergence - Field Notes'!$A$2:$E$13, 2, 0))</f>
        <v>5</v>
      </c>
      <c r="F230" s="20" t="n">
        <f aca="false">IF(D230, "Hibernating", VLOOKUP($A$2, 'Species Emergence - Field Notes'!$A$2:$E$13, 3, 0))</f>
        <v>30</v>
      </c>
      <c r="G230" s="27" t="n">
        <f aca="false">IF(D230, "Hibernating", MOD($C230+E230/1440, 1))</f>
        <v>0.85403119622566</v>
      </c>
      <c r="H230" s="27" t="n">
        <f aca="false">IF(D230, "Hibernating", MOD($C230+F230/1440, 1))</f>
        <v>0.871392307336771</v>
      </c>
    </row>
    <row r="231" customFormat="false" ht="13.8" hidden="false" customHeight="false" outlineLevel="0" collapsed="false">
      <c r="B231" s="18" t="n">
        <f aca="false">'NOAA Sunset Calculator'!D231</f>
        <v>46252</v>
      </c>
      <c r="C231" s="26" t="n">
        <f aca="false">'NOAA Sunset Calculator'!Z231</f>
        <v>0.849141480008964</v>
      </c>
      <c r="D231" s="19" t="n">
        <f aca="false">(B231 &lt;= $A$5)  OR (B231 &gt;= $A$8)</f>
        <v>0</v>
      </c>
      <c r="E231" s="20" t="n">
        <f aca="false">IF(D231, "Hibernating", VLOOKUP($A$2, 'Species Emergence - Field Notes'!$A$2:$E$13, 2, 0))</f>
        <v>5</v>
      </c>
      <c r="F231" s="20" t="n">
        <f aca="false">IF(D231, "Hibernating", VLOOKUP($A$2, 'Species Emergence - Field Notes'!$A$2:$E$13, 3, 0))</f>
        <v>30</v>
      </c>
      <c r="G231" s="27" t="n">
        <f aca="false">IF(D231, "Hibernating", MOD($C231+E231/1440, 1))</f>
        <v>0.852613702231181</v>
      </c>
      <c r="H231" s="27" t="n">
        <f aca="false">IF(D231, "Hibernating", MOD($C231+F231/1440, 1))</f>
        <v>0.869974813342292</v>
      </c>
    </row>
    <row r="232" customFormat="false" ht="13.8" hidden="false" customHeight="false" outlineLevel="0" collapsed="false">
      <c r="B232" s="18" t="n">
        <f aca="false">'NOAA Sunset Calculator'!D232</f>
        <v>46253</v>
      </c>
      <c r="C232" s="26" t="n">
        <f aca="false">'NOAA Sunset Calculator'!Z232</f>
        <v>0.84771163034849</v>
      </c>
      <c r="D232" s="19" t="n">
        <f aca="false">(B232 &lt;= $A$5)  OR (B232 &gt;= $A$8)</f>
        <v>0</v>
      </c>
      <c r="E232" s="20" t="n">
        <f aca="false">IF(D232, "Hibernating", VLOOKUP($A$2, 'Species Emergence - Field Notes'!$A$2:$E$13, 2, 0))</f>
        <v>5</v>
      </c>
      <c r="F232" s="20" t="n">
        <f aca="false">IF(D232, "Hibernating", VLOOKUP($A$2, 'Species Emergence - Field Notes'!$A$2:$E$13, 3, 0))</f>
        <v>30</v>
      </c>
      <c r="G232" s="27" t="n">
        <f aca="false">IF(D232, "Hibernating", MOD($C232+E232/1440, 1))</f>
        <v>0.851183852570706</v>
      </c>
      <c r="H232" s="27" t="n">
        <f aca="false">IF(D232, "Hibernating", MOD($C232+F232/1440, 1))</f>
        <v>0.868544963681817</v>
      </c>
    </row>
    <row r="233" customFormat="false" ht="13.8" hidden="false" customHeight="false" outlineLevel="0" collapsed="false">
      <c r="B233" s="18" t="n">
        <f aca="false">'NOAA Sunset Calculator'!D233</f>
        <v>46254</v>
      </c>
      <c r="C233" s="26" t="n">
        <f aca="false">'NOAA Sunset Calculator'!Z233</f>
        <v>0.846269886885241</v>
      </c>
      <c r="D233" s="19" t="n">
        <f aca="false">(B233 &lt;= $A$5)  OR (B233 &gt;= $A$8)</f>
        <v>0</v>
      </c>
      <c r="E233" s="20" t="n">
        <f aca="false">IF(D233, "Hibernating", VLOOKUP($A$2, 'Species Emergence - Field Notes'!$A$2:$E$13, 2, 0))</f>
        <v>5</v>
      </c>
      <c r="F233" s="20" t="n">
        <f aca="false">IF(D233, "Hibernating", VLOOKUP($A$2, 'Species Emergence - Field Notes'!$A$2:$E$13, 3, 0))</f>
        <v>30</v>
      </c>
      <c r="G233" s="27" t="n">
        <f aca="false">IF(D233, "Hibernating", MOD($C233+E233/1440, 1))</f>
        <v>0.849742109107454</v>
      </c>
      <c r="H233" s="27" t="n">
        <f aca="false">IF(D233, "Hibernating", MOD($C233+F233/1440, 1))</f>
        <v>0.867103220218565</v>
      </c>
    </row>
    <row r="234" customFormat="false" ht="13.8" hidden="false" customHeight="false" outlineLevel="0" collapsed="false">
      <c r="B234" s="18" t="n">
        <f aca="false">'NOAA Sunset Calculator'!D234</f>
        <v>46255</v>
      </c>
      <c r="C234" s="26" t="n">
        <f aca="false">'NOAA Sunset Calculator'!Z234</f>
        <v>0.844816704213243</v>
      </c>
      <c r="D234" s="19" t="n">
        <f aca="false">(B234 &lt;= $A$5)  OR (B234 &gt;= $A$8)</f>
        <v>0</v>
      </c>
      <c r="E234" s="20" t="n">
        <f aca="false">IF(D234, "Hibernating", VLOOKUP($A$2, 'Species Emergence - Field Notes'!$A$2:$E$13, 2, 0))</f>
        <v>5</v>
      </c>
      <c r="F234" s="20" t="n">
        <f aca="false">IF(D234, "Hibernating", VLOOKUP($A$2, 'Species Emergence - Field Notes'!$A$2:$E$13, 3, 0))</f>
        <v>30</v>
      </c>
      <c r="G234" s="27" t="n">
        <f aca="false">IF(D234, "Hibernating", MOD($C234+E234/1440, 1))</f>
        <v>0.848288926435463</v>
      </c>
      <c r="H234" s="27" t="n">
        <f aca="false">IF(D234, "Hibernating", MOD($C234+F234/1440, 1))</f>
        <v>0.865650037546574</v>
      </c>
    </row>
    <row r="235" customFormat="false" ht="13.8" hidden="false" customHeight="false" outlineLevel="0" collapsed="false">
      <c r="B235" s="18" t="n">
        <f aca="false">'NOAA Sunset Calculator'!D235</f>
        <v>46256</v>
      </c>
      <c r="C235" s="26" t="n">
        <f aca="false">'NOAA Sunset Calculator'!Z235</f>
        <v>0.843352529758906</v>
      </c>
      <c r="D235" s="19" t="n">
        <f aca="false">(B235 &lt;= $A$5)  OR (B235 &gt;= $A$8)</f>
        <v>0</v>
      </c>
      <c r="E235" s="20" t="n">
        <f aca="false">IF(D235, "Hibernating", VLOOKUP($A$2, 'Species Emergence - Field Notes'!$A$2:$E$13, 2, 0))</f>
        <v>5</v>
      </c>
      <c r="F235" s="20" t="n">
        <f aca="false">IF(D235, "Hibernating", VLOOKUP($A$2, 'Species Emergence - Field Notes'!$A$2:$E$13, 3, 0))</f>
        <v>30</v>
      </c>
      <c r="G235" s="27" t="n">
        <f aca="false">IF(D235, "Hibernating", MOD($C235+E235/1440, 1))</f>
        <v>0.846824751981123</v>
      </c>
      <c r="H235" s="27" t="n">
        <f aca="false">IF(D235, "Hibernating", MOD($C235+F235/1440, 1))</f>
        <v>0.864185863092234</v>
      </c>
    </row>
    <row r="236" customFormat="false" ht="13.8" hidden="false" customHeight="false" outlineLevel="0" collapsed="false">
      <c r="B236" s="18" t="n">
        <f aca="false">'NOAA Sunset Calculator'!D236</f>
        <v>46257</v>
      </c>
      <c r="C236" s="26" t="n">
        <f aca="false">'NOAA Sunset Calculator'!Z236</f>
        <v>0.84187780389991</v>
      </c>
      <c r="D236" s="19" t="n">
        <f aca="false">(B236 &lt;= $A$5)  OR (B236 &gt;= $A$8)</f>
        <v>0</v>
      </c>
      <c r="E236" s="20" t="n">
        <f aca="false">IF(D236, "Hibernating", VLOOKUP($A$2, 'Species Emergence - Field Notes'!$A$2:$E$13, 2, 0))</f>
        <v>5</v>
      </c>
      <c r="F236" s="20" t="n">
        <f aca="false">IF(D236, "Hibernating", VLOOKUP($A$2, 'Species Emergence - Field Notes'!$A$2:$E$13, 3, 0))</f>
        <v>30</v>
      </c>
      <c r="G236" s="27" t="n">
        <f aca="false">IF(D236, "Hibernating", MOD($C236+E236/1440, 1))</f>
        <v>0.84535002612213</v>
      </c>
      <c r="H236" s="27" t="n">
        <f aca="false">IF(D236, "Hibernating", MOD($C236+F236/1440, 1))</f>
        <v>0.862711137233241</v>
      </c>
    </row>
    <row r="237" customFormat="false" ht="13.8" hidden="false" customHeight="false" outlineLevel="0" collapsed="false">
      <c r="B237" s="18" t="n">
        <f aca="false">'NOAA Sunset Calculator'!D237</f>
        <v>46258</v>
      </c>
      <c r="C237" s="26" t="n">
        <f aca="false">'NOAA Sunset Calculator'!Z237</f>
        <v>0.840392960100351</v>
      </c>
      <c r="D237" s="19" t="n">
        <f aca="false">(B237 &lt;= $A$5)  OR (B237 &gt;= $A$8)</f>
        <v>0</v>
      </c>
      <c r="E237" s="20" t="n">
        <f aca="false">IF(D237, "Hibernating", VLOOKUP($A$2, 'Species Emergence - Field Notes'!$A$2:$E$13, 2, 0))</f>
        <v>5</v>
      </c>
      <c r="F237" s="20" t="n">
        <f aca="false">IF(D237, "Hibernating", VLOOKUP($A$2, 'Species Emergence - Field Notes'!$A$2:$E$13, 3, 0))</f>
        <v>30</v>
      </c>
      <c r="G237" s="27" t="n">
        <f aca="false">IF(D237, "Hibernating", MOD($C237+E237/1440, 1))</f>
        <v>0.84386518232257</v>
      </c>
      <c r="H237" s="27" t="n">
        <f aca="false">IF(D237, "Hibernating", MOD($C237+F237/1440, 1))</f>
        <v>0.861226293433681</v>
      </c>
    </row>
    <row r="238" customFormat="false" ht="13.8" hidden="false" customHeight="false" outlineLevel="0" collapsed="false">
      <c r="B238" s="18" t="n">
        <f aca="false">'NOAA Sunset Calculator'!D238</f>
        <v>46259</v>
      </c>
      <c r="C238" s="26" t="n">
        <f aca="false">'NOAA Sunset Calculator'!Z238</f>
        <v>0.838898425061078</v>
      </c>
      <c r="D238" s="19" t="n">
        <f aca="false">(B238 &lt;= $A$5)  OR (B238 &gt;= $A$8)</f>
        <v>0</v>
      </c>
      <c r="E238" s="20" t="n">
        <f aca="false">IF(D238, "Hibernating", VLOOKUP($A$2, 'Species Emergence - Field Notes'!$A$2:$E$13, 2, 0))</f>
        <v>5</v>
      </c>
      <c r="F238" s="20" t="n">
        <f aca="false">IF(D238, "Hibernating", VLOOKUP($A$2, 'Species Emergence - Field Notes'!$A$2:$E$13, 3, 0))</f>
        <v>30</v>
      </c>
      <c r="G238" s="27" t="n">
        <f aca="false">IF(D238, "Hibernating", MOD($C238+E238/1440, 1))</f>
        <v>0.842370647283299</v>
      </c>
      <c r="H238" s="27" t="n">
        <f aca="false">IF(D238, "Hibernating", MOD($C238+F238/1440, 1))</f>
        <v>0.85973175839441</v>
      </c>
    </row>
    <row r="239" customFormat="false" ht="13.8" hidden="false" customHeight="false" outlineLevel="0" collapsed="false">
      <c r="B239" s="18" t="n">
        <f aca="false">'NOAA Sunset Calculator'!D239</f>
        <v>46260</v>
      </c>
      <c r="C239" s="26" t="n">
        <f aca="false">'NOAA Sunset Calculator'!Z239</f>
        <v>0.837394618884303</v>
      </c>
      <c r="D239" s="19" t="n">
        <f aca="false">(B239 &lt;= $A$5)  OR (B239 &gt;= $A$8)</f>
        <v>0</v>
      </c>
      <c r="E239" s="20" t="n">
        <f aca="false">IF(D239, "Hibernating", VLOOKUP($A$2, 'Species Emergence - Field Notes'!$A$2:$E$13, 2, 0))</f>
        <v>5</v>
      </c>
      <c r="F239" s="20" t="n">
        <f aca="false">IF(D239, "Hibernating", VLOOKUP($A$2, 'Species Emergence - Field Notes'!$A$2:$E$13, 3, 0))</f>
        <v>30</v>
      </c>
      <c r="G239" s="27" t="n">
        <f aca="false">IF(D239, "Hibernating", MOD($C239+E239/1440, 1))</f>
        <v>0.840866841106516</v>
      </c>
      <c r="H239" s="27" t="n">
        <f aca="false">IF(D239, "Hibernating", MOD($C239+F239/1440, 1))</f>
        <v>0.858227952217627</v>
      </c>
    </row>
    <row r="240" customFormat="false" ht="13.8" hidden="false" customHeight="false" outlineLevel="0" collapsed="false">
      <c r="B240" s="18" t="n">
        <f aca="false">'NOAA Sunset Calculator'!D240</f>
        <v>46261</v>
      </c>
      <c r="C240" s="26" t="n">
        <f aca="false">'NOAA Sunset Calculator'!Z240</f>
        <v>0.835881955251558</v>
      </c>
      <c r="D240" s="19" t="n">
        <f aca="false">(B240 &lt;= $A$5)  OR (B240 &gt;= $A$8)</f>
        <v>0</v>
      </c>
      <c r="E240" s="20" t="n">
        <f aca="false">IF(D240, "Hibernating", VLOOKUP($A$2, 'Species Emergence - Field Notes'!$A$2:$E$13, 2, 0))</f>
        <v>5</v>
      </c>
      <c r="F240" s="20" t="n">
        <f aca="false">IF(D240, "Hibernating", VLOOKUP($A$2, 'Species Emergence - Field Notes'!$A$2:$E$13, 3, 0))</f>
        <v>30</v>
      </c>
      <c r="G240" s="27" t="n">
        <f aca="false">IF(D240, "Hibernating", MOD($C240+E240/1440, 1))</f>
        <v>0.839354177473773</v>
      </c>
      <c r="H240" s="27" t="n">
        <f aca="false">IF(D240, "Hibernating", MOD($C240+F240/1440, 1))</f>
        <v>0.856715288584884</v>
      </c>
    </row>
    <row r="241" customFormat="false" ht="13.8" hidden="false" customHeight="false" outlineLevel="0" collapsed="false">
      <c r="B241" s="18" t="n">
        <f aca="false">'NOAA Sunset Calculator'!D241</f>
        <v>46262</v>
      </c>
      <c r="C241" s="26" t="n">
        <f aca="false">'NOAA Sunset Calculator'!Z241</f>
        <v>0.834360841614167</v>
      </c>
      <c r="D241" s="19" t="n">
        <f aca="false">(B241 &lt;= $A$5)  OR (B241 &gt;= $A$8)</f>
        <v>0</v>
      </c>
      <c r="E241" s="20" t="n">
        <f aca="false">IF(D241, "Hibernating", VLOOKUP($A$2, 'Species Emergence - Field Notes'!$A$2:$E$13, 2, 0))</f>
        <v>5</v>
      </c>
      <c r="F241" s="20" t="n">
        <f aca="false">IF(D241, "Hibernating", VLOOKUP($A$2, 'Species Emergence - Field Notes'!$A$2:$E$13, 3, 0))</f>
        <v>30</v>
      </c>
      <c r="G241" s="27" t="n">
        <f aca="false">IF(D241, "Hibernating", MOD($C241+E241/1440, 1))</f>
        <v>0.837833063836389</v>
      </c>
      <c r="H241" s="27" t="n">
        <f aca="false">IF(D241, "Hibernating", MOD($C241+F241/1440, 1))</f>
        <v>0.8551941749475</v>
      </c>
    </row>
    <row r="242" customFormat="false" ht="13.8" hidden="false" customHeight="false" outlineLevel="0" collapsed="false">
      <c r="B242" s="18" t="n">
        <f aca="false">'NOAA Sunset Calculator'!D242</f>
        <v>46263</v>
      </c>
      <c r="C242" s="26" t="n">
        <f aca="false">'NOAA Sunset Calculator'!Z242</f>
        <v>0.832831679395512</v>
      </c>
      <c r="D242" s="19" t="n">
        <f aca="false">(B242 &lt;= $A$5)  OR (B242 &gt;= $A$8)</f>
        <v>0</v>
      </c>
      <c r="E242" s="20" t="n">
        <f aca="false">IF(D242, "Hibernating", VLOOKUP($A$2, 'Species Emergence - Field Notes'!$A$2:$E$13, 2, 0))</f>
        <v>5</v>
      </c>
      <c r="F242" s="20" t="n">
        <f aca="false">IF(D242, "Hibernating", VLOOKUP($A$2, 'Species Emergence - Field Notes'!$A$2:$E$13, 3, 0))</f>
        <v>30</v>
      </c>
      <c r="G242" s="27" t="n">
        <f aca="false">IF(D242, "Hibernating", MOD($C242+E242/1440, 1))</f>
        <v>0.836303901617732</v>
      </c>
      <c r="H242" s="27" t="n">
        <f aca="false">IF(D242, "Hibernating", MOD($C242+F242/1440, 1))</f>
        <v>0.853665012728843</v>
      </c>
    </row>
    <row r="243" customFormat="false" ht="13.8" hidden="false" customHeight="false" outlineLevel="0" collapsed="false">
      <c r="B243" s="18" t="n">
        <f aca="false">'NOAA Sunset Calculator'!D243</f>
        <v>46264</v>
      </c>
      <c r="C243" s="26" t="n">
        <f aca="false">'NOAA Sunset Calculator'!Z243</f>
        <v>0.831294864204259</v>
      </c>
      <c r="D243" s="19" t="n">
        <f aca="false">(B243 &lt;= $A$5)  OR (B243 &gt;= $A$8)</f>
        <v>0</v>
      </c>
      <c r="E243" s="20" t="n">
        <f aca="false">IF(D243, "Hibernating", VLOOKUP($A$2, 'Species Emergence - Field Notes'!$A$2:$E$13, 2, 0))</f>
        <v>5</v>
      </c>
      <c r="F243" s="20" t="n">
        <f aca="false">IF(D243, "Hibernating", VLOOKUP($A$2, 'Species Emergence - Field Notes'!$A$2:$E$13, 3, 0))</f>
        <v>30</v>
      </c>
      <c r="G243" s="27" t="n">
        <f aca="false">IF(D243, "Hibernating", MOD($C243+E243/1440, 1))</f>
        <v>0.83476708642647</v>
      </c>
      <c r="H243" s="27" t="n">
        <f aca="false">IF(D243, "Hibernating", MOD($C243+F243/1440, 1))</f>
        <v>0.852128197537581</v>
      </c>
    </row>
    <row r="244" customFormat="false" ht="13.8" hidden="false" customHeight="false" outlineLevel="0" collapsed="false">
      <c r="B244" s="18" t="n">
        <f aca="false">'NOAA Sunset Calculator'!D244</f>
        <v>46265</v>
      </c>
      <c r="C244" s="26" t="n">
        <f aca="false">'NOAA Sunset Calculator'!Z244</f>
        <v>0.829750786057934</v>
      </c>
      <c r="D244" s="19" t="n">
        <f aca="false">(B244 &lt;= $A$5)  OR (B244 &gt;= $A$8)</f>
        <v>0</v>
      </c>
      <c r="E244" s="20" t="n">
        <f aca="false">IF(D244, "Hibernating", VLOOKUP($A$2, 'Species Emergence - Field Notes'!$A$2:$E$13, 2, 0))</f>
        <v>5</v>
      </c>
      <c r="F244" s="20" t="n">
        <f aca="false">IF(D244, "Hibernating", VLOOKUP($A$2, 'Species Emergence - Field Notes'!$A$2:$E$13, 3, 0))</f>
        <v>30</v>
      </c>
      <c r="G244" s="27" t="n">
        <f aca="false">IF(D244, "Hibernating", MOD($C244+E244/1440, 1))</f>
        <v>0.833223008280151</v>
      </c>
      <c r="H244" s="27" t="n">
        <f aca="false">IF(D244, "Hibernating", MOD($C244+F244/1440, 1))</f>
        <v>0.850584119391262</v>
      </c>
    </row>
    <row r="245" customFormat="false" ht="13.8" hidden="false" customHeight="false" outlineLevel="0" collapsed="false">
      <c r="B245" s="18" t="n">
        <f aca="false">'NOAA Sunset Calculator'!D245</f>
        <v>46266</v>
      </c>
      <c r="C245" s="26" t="n">
        <f aca="false">'NOAA Sunset Calculator'!Z245</f>
        <v>0.828199829616153</v>
      </c>
      <c r="D245" s="19" t="n">
        <f aca="false">(B245 &lt;= $A$5)  OR (B245 &gt;= $A$8)</f>
        <v>0</v>
      </c>
      <c r="E245" s="20" t="n">
        <f aca="false">IF(D245, "Hibernating", VLOOKUP($A$2, 'Species Emergence - Field Notes'!$A$2:$E$13, 2, 0))</f>
        <v>5</v>
      </c>
      <c r="F245" s="20" t="n">
        <f aca="false">IF(D245, "Hibernating", VLOOKUP($A$2, 'Species Emergence - Field Notes'!$A$2:$E$13, 3, 0))</f>
        <v>30</v>
      </c>
      <c r="G245" s="27" t="n">
        <f aca="false">IF(D245, "Hibernating", MOD($C245+E245/1440, 1))</f>
        <v>0.831672051838368</v>
      </c>
      <c r="H245" s="27" t="n">
        <f aca="false">IF(D245, "Hibernating", MOD($C245+F245/1440, 1))</f>
        <v>0.849033162949479</v>
      </c>
    </row>
    <row r="246" customFormat="false" ht="13.8" hidden="false" customHeight="false" outlineLevel="0" collapsed="false">
      <c r="B246" s="18" t="n">
        <f aca="false">'NOAA Sunset Calculator'!D246</f>
        <v>46267</v>
      </c>
      <c r="C246" s="26" t="n">
        <f aca="false">'NOAA Sunset Calculator'!Z246</f>
        <v>0.826642374422892</v>
      </c>
      <c r="D246" s="19" t="n">
        <f aca="false">(B246 &lt;= $A$5)  OR (B246 &gt;= $A$8)</f>
        <v>0</v>
      </c>
      <c r="E246" s="20" t="n">
        <f aca="false">IF(D246, "Hibernating", VLOOKUP($A$2, 'Species Emergence - Field Notes'!$A$2:$E$13, 2, 0))</f>
        <v>5</v>
      </c>
      <c r="F246" s="20" t="n">
        <f aca="false">IF(D246, "Hibernating", VLOOKUP($A$2, 'Species Emergence - Field Notes'!$A$2:$E$13, 3, 0))</f>
        <v>30</v>
      </c>
      <c r="G246" s="27" t="n">
        <f aca="false">IF(D246, "Hibernating", MOD($C246+E246/1440, 1))</f>
        <v>0.830114596645104</v>
      </c>
      <c r="H246" s="27" t="n">
        <f aca="false">IF(D246, "Hibernating", MOD($C246+F246/1440, 1))</f>
        <v>0.847475707756215</v>
      </c>
    </row>
    <row r="247" customFormat="false" ht="13.8" hidden="false" customHeight="false" outlineLevel="0" collapsed="false">
      <c r="B247" s="18" t="n">
        <f aca="false">'NOAA Sunset Calculator'!D247</f>
        <v>46268</v>
      </c>
      <c r="C247" s="26" t="n">
        <f aca="false">'NOAA Sunset Calculator'!Z247</f>
        <v>0.825078795157169</v>
      </c>
      <c r="D247" s="19" t="n">
        <f aca="false">(B247 &lt;= $A$5)  OR (B247 &gt;= $A$8)</f>
        <v>0</v>
      </c>
      <c r="E247" s="20" t="n">
        <f aca="false">IF(D247, "Hibernating", VLOOKUP($A$2, 'Species Emergence - Field Notes'!$A$2:$E$13, 2, 0))</f>
        <v>5</v>
      </c>
      <c r="F247" s="20" t="n">
        <f aca="false">IF(D247, "Hibernating", VLOOKUP($A$2, 'Species Emergence - Field Notes'!$A$2:$E$13, 3, 0))</f>
        <v>30</v>
      </c>
      <c r="G247" s="27" t="n">
        <f aca="false">IF(D247, "Hibernating", MOD($C247+E247/1440, 1))</f>
        <v>0.828551017379387</v>
      </c>
      <c r="H247" s="27" t="n">
        <f aca="false">IF(D247, "Hibernating", MOD($C247+F247/1440, 1))</f>
        <v>0.845912128490498</v>
      </c>
    </row>
    <row r="248" customFormat="false" ht="13.8" hidden="false" customHeight="false" outlineLevel="0" collapsed="false">
      <c r="B248" s="18" t="n">
        <f aca="false">'NOAA Sunset Calculator'!D248</f>
        <v>46269</v>
      </c>
      <c r="C248" s="26" t="n">
        <f aca="false">'NOAA Sunset Calculator'!Z248</f>
        <v>0.823509461891576</v>
      </c>
      <c r="D248" s="19" t="n">
        <f aca="false">(B248 &lt;= $A$5)  OR (B248 &gt;= $A$8)</f>
        <v>0</v>
      </c>
      <c r="E248" s="20" t="n">
        <f aca="false">IF(D248, "Hibernating", VLOOKUP($A$2, 'Species Emergence - Field Notes'!$A$2:$E$13, 2, 0))</f>
        <v>5</v>
      </c>
      <c r="F248" s="20" t="n">
        <f aca="false">IF(D248, "Hibernating", VLOOKUP($A$2, 'Species Emergence - Field Notes'!$A$2:$E$13, 3, 0))</f>
        <v>30</v>
      </c>
      <c r="G248" s="27" t="n">
        <f aca="false">IF(D248, "Hibernating", MOD($C248+E248/1440, 1))</f>
        <v>0.826981684113796</v>
      </c>
      <c r="H248" s="27" t="n">
        <f aca="false">IF(D248, "Hibernating", MOD($C248+F248/1440, 1))</f>
        <v>0.844342795224907</v>
      </c>
    </row>
    <row r="249" customFormat="false" ht="13.8" hidden="false" customHeight="false" outlineLevel="0" collapsed="false">
      <c r="B249" s="18" t="n">
        <f aca="false">'NOAA Sunset Calculator'!D249</f>
        <v>46270</v>
      </c>
      <c r="C249" s="26" t="n">
        <f aca="false">'NOAA Sunset Calculator'!Z249</f>
        <v>0.821934740358081</v>
      </c>
      <c r="D249" s="19" t="n">
        <f aca="false">(B249 &lt;= $A$5)  OR (B249 &gt;= $A$8)</f>
        <v>0</v>
      </c>
      <c r="E249" s="20" t="n">
        <f aca="false">IF(D249, "Hibernating", VLOOKUP($A$2, 'Species Emergence - Field Notes'!$A$2:$E$13, 2, 0))</f>
        <v>5</v>
      </c>
      <c r="F249" s="20" t="n">
        <f aca="false">IF(D249, "Hibernating", VLOOKUP($A$2, 'Species Emergence - Field Notes'!$A$2:$E$13, 3, 0))</f>
        <v>30</v>
      </c>
      <c r="G249" s="27" t="n">
        <f aca="false">IF(D249, "Hibernating", MOD($C249+E249/1440, 1))</f>
        <v>0.825406962580301</v>
      </c>
      <c r="H249" s="27" t="n">
        <f aca="false">IF(D249, "Hibernating", MOD($C249+F249/1440, 1))</f>
        <v>0.842768073691412</v>
      </c>
    </row>
    <row r="250" customFormat="false" ht="13.8" hidden="false" customHeight="false" outlineLevel="0" collapsed="false">
      <c r="B250" s="18" t="n">
        <f aca="false">'NOAA Sunset Calculator'!D250</f>
        <v>46271</v>
      </c>
      <c r="C250" s="26" t="n">
        <f aca="false">'NOAA Sunset Calculator'!Z250</f>
        <v>0.82035499222056</v>
      </c>
      <c r="D250" s="19" t="n">
        <f aca="false">(B250 &lt;= $A$5)  OR (B250 &gt;= $A$8)</f>
        <v>0</v>
      </c>
      <c r="E250" s="20" t="n">
        <f aca="false">IF(D250, "Hibernating", VLOOKUP($A$2, 'Species Emergence - Field Notes'!$A$2:$E$13, 2, 0))</f>
        <v>5</v>
      </c>
      <c r="F250" s="20" t="n">
        <f aca="false">IF(D250, "Hibernating", VLOOKUP($A$2, 'Species Emergence - Field Notes'!$A$2:$E$13, 3, 0))</f>
        <v>30</v>
      </c>
      <c r="G250" s="27" t="n">
        <f aca="false">IF(D250, "Hibernating", MOD($C250+E250/1440, 1))</f>
        <v>0.823827214442778</v>
      </c>
      <c r="H250" s="27" t="n">
        <f aca="false">IF(D250, "Hibernating", MOD($C250+F250/1440, 1))</f>
        <v>0.841188325553889</v>
      </c>
    </row>
    <row r="251" customFormat="false" ht="13.8" hidden="false" customHeight="false" outlineLevel="0" collapsed="false">
      <c r="B251" s="18" t="n">
        <f aca="false">'NOAA Sunset Calculator'!D251</f>
        <v>46272</v>
      </c>
      <c r="C251" s="26" t="n">
        <f aca="false">'NOAA Sunset Calculator'!Z251</f>
        <v>0.818770575353464</v>
      </c>
      <c r="D251" s="19" t="n">
        <f aca="false">(B251 &lt;= $A$5)  OR (B251 &gt;= $A$8)</f>
        <v>0</v>
      </c>
      <c r="E251" s="20" t="n">
        <f aca="false">IF(D251, "Hibernating", VLOOKUP($A$2, 'Species Emergence - Field Notes'!$A$2:$E$13, 2, 0))</f>
        <v>5</v>
      </c>
      <c r="F251" s="20" t="n">
        <f aca="false">IF(D251, "Hibernating", VLOOKUP($A$2, 'Species Emergence - Field Notes'!$A$2:$E$13, 3, 0))</f>
        <v>30</v>
      </c>
      <c r="G251" s="27" t="n">
        <f aca="false">IF(D251, "Hibernating", MOD($C251+E251/1440, 1))</f>
        <v>0.822242797575683</v>
      </c>
      <c r="H251" s="27" t="n">
        <f aca="false">IF(D251, "Hibernating", MOD($C251+F251/1440, 1))</f>
        <v>0.839603908686794</v>
      </c>
    </row>
    <row r="252" customFormat="false" ht="13.8" hidden="false" customHeight="false" outlineLevel="0" collapsed="false">
      <c r="B252" s="18" t="n">
        <f aca="false">'NOAA Sunset Calculator'!D252</f>
        <v>46273</v>
      </c>
      <c r="C252" s="26" t="n">
        <f aca="false">'NOAA Sunset Calculator'!Z252</f>
        <v>0.817181844126162</v>
      </c>
      <c r="D252" s="19" t="n">
        <f aca="false">(B252 &lt;= $A$5)  OR (B252 &gt;= $A$8)</f>
        <v>0</v>
      </c>
      <c r="E252" s="20" t="n">
        <f aca="false">IF(D252, "Hibernating", VLOOKUP($A$2, 'Species Emergence - Field Notes'!$A$2:$E$13, 2, 0))</f>
        <v>5</v>
      </c>
      <c r="F252" s="20" t="n">
        <f aca="false">IF(D252, "Hibernating", VLOOKUP($A$2, 'Species Emergence - Field Notes'!$A$2:$E$13, 3, 0))</f>
        <v>30</v>
      </c>
      <c r="G252" s="27" t="n">
        <f aca="false">IF(D252, "Hibernating", MOD($C252+E252/1440, 1))</f>
        <v>0.82065406634838</v>
      </c>
      <c r="H252" s="27" t="n">
        <f aca="false">IF(D252, "Hibernating", MOD($C252+F252/1440, 1))</f>
        <v>0.838015177459491</v>
      </c>
    </row>
    <row r="253" customFormat="false" ht="13.8" hidden="false" customHeight="false" outlineLevel="0" collapsed="false">
      <c r="B253" s="18" t="n">
        <f aca="false">'NOAA Sunset Calculator'!D253</f>
        <v>46274</v>
      </c>
      <c r="C253" s="26" t="n">
        <f aca="false">'NOAA Sunset Calculator'!Z253</f>
        <v>0.815589149692344</v>
      </c>
      <c r="D253" s="19" t="n">
        <f aca="false">(B253 &lt;= $A$5)  OR (B253 &gt;= $A$8)</f>
        <v>0</v>
      </c>
      <c r="E253" s="20" t="n">
        <f aca="false">IF(D253, "Hibernating", VLOOKUP($A$2, 'Species Emergence - Field Notes'!$A$2:$E$13, 2, 0))</f>
        <v>5</v>
      </c>
      <c r="F253" s="20" t="n">
        <f aca="false">IF(D253, "Hibernating", VLOOKUP($A$2, 'Species Emergence - Field Notes'!$A$2:$E$13, 3, 0))</f>
        <v>30</v>
      </c>
      <c r="G253" s="27" t="n">
        <f aca="false">IF(D253, "Hibernating", MOD($C253+E253/1440, 1))</f>
        <v>0.81906137191456</v>
      </c>
      <c r="H253" s="27" t="n">
        <f aca="false">IF(D253, "Hibernating", MOD($C253+F253/1440, 1))</f>
        <v>0.836422483025671</v>
      </c>
    </row>
    <row r="254" customFormat="false" ht="13.8" hidden="false" customHeight="false" outlineLevel="0" collapsed="false">
      <c r="B254" s="18" t="n">
        <f aca="false">'NOAA Sunset Calculator'!D254</f>
        <v>46275</v>
      </c>
      <c r="C254" s="26" t="n">
        <f aca="false">'NOAA Sunset Calculator'!Z254</f>
        <v>0.813992840283991</v>
      </c>
      <c r="D254" s="19" t="n">
        <f aca="false">(B254 &lt;= $A$5)  OR (B254 &gt;= $A$8)</f>
        <v>0</v>
      </c>
      <c r="E254" s="20" t="n">
        <f aca="false">IF(D254, "Hibernating", VLOOKUP($A$2, 'Species Emergence - Field Notes'!$A$2:$E$13, 2, 0))</f>
        <v>5</v>
      </c>
      <c r="F254" s="20" t="n">
        <f aca="false">IF(D254, "Hibernating", VLOOKUP($A$2, 'Species Emergence - Field Notes'!$A$2:$E$13, 3, 0))</f>
        <v>30</v>
      </c>
      <c r="G254" s="27" t="n">
        <f aca="false">IF(D254, "Hibernating", MOD($C254+E254/1440, 1))</f>
        <v>0.817465062506204</v>
      </c>
      <c r="H254" s="27" t="n">
        <f aca="false">IF(D254, "Hibernating", MOD($C254+F254/1440, 1))</f>
        <v>0.834826173617315</v>
      </c>
    </row>
    <row r="255" customFormat="false" ht="13.8" hidden="false" customHeight="false" outlineLevel="0" collapsed="false">
      <c r="B255" s="18" t="n">
        <f aca="false">'NOAA Sunset Calculator'!D255</f>
        <v>46276</v>
      </c>
      <c r="C255" s="26" t="n">
        <f aca="false">'NOAA Sunset Calculator'!Z255</f>
        <v>0.812393261509413</v>
      </c>
      <c r="D255" s="19" t="n">
        <f aca="false">(B255 &lt;= $A$5)  OR (B255 &gt;= $A$8)</f>
        <v>0</v>
      </c>
      <c r="E255" s="20" t="n">
        <f aca="false">IF(D255, "Hibernating", VLOOKUP($A$2, 'Species Emergence - Field Notes'!$A$2:$E$13, 2, 0))</f>
        <v>5</v>
      </c>
      <c r="F255" s="20" t="n">
        <f aca="false">IF(D255, "Hibernating", VLOOKUP($A$2, 'Species Emergence - Field Notes'!$A$2:$E$13, 3, 0))</f>
        <v>30</v>
      </c>
      <c r="G255" s="27" t="n">
        <f aca="false">IF(D255, "Hibernating", MOD($C255+E255/1440, 1))</f>
        <v>0.815865483731632</v>
      </c>
      <c r="H255" s="27" t="n">
        <f aca="false">IF(D255, "Hibernating", MOD($C255+F255/1440, 1))</f>
        <v>0.833226594842743</v>
      </c>
    </row>
    <row r="256" customFormat="false" ht="13.8" hidden="false" customHeight="false" outlineLevel="0" collapsed="false">
      <c r="B256" s="18" t="n">
        <f aca="false">'NOAA Sunset Calculator'!D256</f>
        <v>46277</v>
      </c>
      <c r="C256" s="26" t="n">
        <f aca="false">'NOAA Sunset Calculator'!Z256</f>
        <v>0.810790756654746</v>
      </c>
      <c r="D256" s="19" t="n">
        <f aca="false">(B256 &lt;= $A$5)  OR (B256 &gt;= $A$8)</f>
        <v>0</v>
      </c>
      <c r="E256" s="20" t="n">
        <f aca="false">IF(D256, "Hibernating", VLOOKUP($A$2, 'Species Emergence - Field Notes'!$A$2:$E$13, 2, 0))</f>
        <v>5</v>
      </c>
      <c r="F256" s="20" t="n">
        <f aca="false">IF(D256, "Hibernating", VLOOKUP($A$2, 'Species Emergence - Field Notes'!$A$2:$E$13, 3, 0))</f>
        <v>30</v>
      </c>
      <c r="G256" s="27" t="n">
        <f aca="false">IF(D256, "Hibernating", MOD($C256+E256/1440, 1))</f>
        <v>0.814262978876968</v>
      </c>
      <c r="H256" s="27" t="n">
        <f aca="false">IF(D256, "Hibernating", MOD($C256+F256/1440, 1))</f>
        <v>0.831624089988079</v>
      </c>
    </row>
    <row r="257" customFormat="false" ht="13.8" hidden="false" customHeight="false" outlineLevel="0" collapsed="false">
      <c r="B257" s="18" t="n">
        <f aca="false">'NOAA Sunset Calculator'!D257</f>
        <v>46278</v>
      </c>
      <c r="C257" s="26" t="n">
        <f aca="false">'NOAA Sunset Calculator'!Z257</f>
        <v>0.809185666988471</v>
      </c>
      <c r="D257" s="19" t="n">
        <f aca="false">(B257 &lt;= $A$5)  OR (B257 &gt;= $A$8)</f>
        <v>0</v>
      </c>
      <c r="E257" s="20" t="n">
        <f aca="false">IF(D257, "Hibernating", VLOOKUP($A$2, 'Species Emergence - Field Notes'!$A$2:$E$13, 2, 0))</f>
        <v>5</v>
      </c>
      <c r="F257" s="20" t="n">
        <f aca="false">IF(D257, "Hibernating", VLOOKUP($A$2, 'Species Emergence - Field Notes'!$A$2:$E$13, 3, 0))</f>
        <v>30</v>
      </c>
      <c r="G257" s="27" t="n">
        <f aca="false">IF(D257, "Hibernating", MOD($C257+E257/1440, 1))</f>
        <v>0.812657889210683</v>
      </c>
      <c r="H257" s="27" t="n">
        <f aca="false">IF(D257, "Hibernating", MOD($C257+F257/1440, 1))</f>
        <v>0.830019000321794</v>
      </c>
    </row>
    <row r="258" customFormat="false" ht="13.8" hidden="false" customHeight="false" outlineLevel="0" collapsed="false">
      <c r="B258" s="18" t="n">
        <f aca="false">'NOAA Sunset Calculator'!D258</f>
        <v>46279</v>
      </c>
      <c r="C258" s="26" t="n">
        <f aca="false">'NOAA Sunset Calculator'!Z258</f>
        <v>0.807578332068344</v>
      </c>
      <c r="D258" s="19" t="n">
        <f aca="false">(B258 &lt;= $A$5)  OR (B258 &gt;= $A$8)</f>
        <v>0</v>
      </c>
      <c r="E258" s="20" t="n">
        <f aca="false">IF(D258, "Hibernating", VLOOKUP($A$2, 'Species Emergence - Field Notes'!$A$2:$E$13, 2, 0))</f>
        <v>5</v>
      </c>
      <c r="F258" s="20" t="n">
        <f aca="false">IF(D258, "Hibernating", VLOOKUP($A$2, 'Species Emergence - Field Notes'!$A$2:$E$13, 3, 0))</f>
        <v>30</v>
      </c>
      <c r="G258" s="27" t="n">
        <f aca="false">IF(D258, "Hibernating", MOD($C258+E258/1440, 1))</f>
        <v>0.811050554290556</v>
      </c>
      <c r="H258" s="27" t="n">
        <f aca="false">IF(D258, "Hibernating", MOD($C258+F258/1440, 1))</f>
        <v>0.828411665401667</v>
      </c>
    </row>
    <row r="259" customFormat="false" ht="13.8" hidden="false" customHeight="false" outlineLevel="0" collapsed="false">
      <c r="B259" s="18" t="n">
        <f aca="false">'NOAA Sunset Calculator'!D259</f>
        <v>46280</v>
      </c>
      <c r="C259" s="26" t="n">
        <f aca="false">'NOAA Sunset Calculator'!Z259</f>
        <v>0.805969090050298</v>
      </c>
      <c r="D259" s="19" t="n">
        <f aca="false">(B259 &lt;= $A$5)  OR (B259 &gt;= $A$8)</f>
        <v>0</v>
      </c>
      <c r="E259" s="20" t="n">
        <f aca="false">IF(D259, "Hibernating", VLOOKUP($A$2, 'Species Emergence - Field Notes'!$A$2:$E$13, 2, 0))</f>
        <v>5</v>
      </c>
      <c r="F259" s="20" t="n">
        <f aca="false">IF(D259, "Hibernating", VLOOKUP($A$2, 'Species Emergence - Field Notes'!$A$2:$E$13, 3, 0))</f>
        <v>30</v>
      </c>
      <c r="G259" s="27" t="n">
        <f aca="false">IF(D259, "Hibernating", MOD($C259+E259/1440, 1))</f>
        <v>0.809441312272512</v>
      </c>
      <c r="H259" s="27" t="n">
        <f aca="false">IF(D259, "Hibernating", MOD($C259+F259/1440, 1))</f>
        <v>0.826802423383623</v>
      </c>
    </row>
    <row r="260" customFormat="false" ht="13.8" hidden="false" customHeight="false" outlineLevel="0" collapsed="false">
      <c r="B260" s="18" t="n">
        <f aca="false">'NOAA Sunset Calculator'!D260</f>
        <v>46281</v>
      </c>
      <c r="C260" s="26" t="n">
        <f aca="false">'NOAA Sunset Calculator'!Z260</f>
        <v>0.804358277998713</v>
      </c>
      <c r="D260" s="19" t="n">
        <f aca="false">(B260 &lt;= $A$5)  OR (B260 &gt;= $A$8)</f>
        <v>0</v>
      </c>
      <c r="E260" s="20" t="n">
        <f aca="false">IF(D260, "Hibernating", VLOOKUP($A$2, 'Species Emergence - Field Notes'!$A$2:$E$13, 2, 0))</f>
        <v>5</v>
      </c>
      <c r="F260" s="20" t="n">
        <f aca="false">IF(D260, "Hibernating", VLOOKUP($A$2, 'Species Emergence - Field Notes'!$A$2:$E$13, 3, 0))</f>
        <v>30</v>
      </c>
      <c r="G260" s="27" t="n">
        <f aca="false">IF(D260, "Hibernating", MOD($C260+E260/1440, 1))</f>
        <v>0.807830500220926</v>
      </c>
      <c r="H260" s="27" t="n">
        <f aca="false">IF(D260, "Hibernating", MOD($C260+F260/1440, 1))</f>
        <v>0.825191611332037</v>
      </c>
    </row>
    <row r="261" customFormat="false" ht="13.8" hidden="false" customHeight="false" outlineLevel="0" collapsed="false">
      <c r="B261" s="18" t="n">
        <f aca="false">'NOAA Sunset Calculator'!D261</f>
        <v>46282</v>
      </c>
      <c r="C261" s="26" t="n">
        <f aca="false">'NOAA Sunset Calculator'!Z261</f>
        <v>0.802746232197606</v>
      </c>
      <c r="D261" s="19" t="n">
        <f aca="false">(B261 &lt;= $A$5)  OR (B261 &gt;= $A$8)</f>
        <v>0</v>
      </c>
      <c r="E261" s="20" t="n">
        <f aca="false">IF(D261, "Hibernating", VLOOKUP($A$2, 'Species Emergence - Field Notes'!$A$2:$E$13, 2, 0))</f>
        <v>5</v>
      </c>
      <c r="F261" s="20" t="n">
        <f aca="false">IF(D261, "Hibernating", VLOOKUP($A$2, 'Species Emergence - Field Notes'!$A$2:$E$13, 3, 0))</f>
        <v>30</v>
      </c>
      <c r="G261" s="27" t="n">
        <f aca="false">IF(D261, "Hibernating", MOD($C261+E261/1440, 1))</f>
        <v>0.806218454419826</v>
      </c>
      <c r="H261" s="27" t="n">
        <f aca="false">IF(D261, "Hibernating", MOD($C261+F261/1440, 1))</f>
        <v>0.823579565530938</v>
      </c>
    </row>
    <row r="262" customFormat="false" ht="13.8" hidden="false" customHeight="false" outlineLevel="0" collapsed="false">
      <c r="B262" s="18" t="n">
        <f aca="false">'NOAA Sunset Calculator'!D262</f>
        <v>46283</v>
      </c>
      <c r="C262" s="26" t="n">
        <f aca="false">'NOAA Sunset Calculator'!Z262</f>
        <v>0.80113328846213</v>
      </c>
      <c r="D262" s="19" t="n">
        <f aca="false">(B262 &lt;= $A$5)  OR (B262 &gt;= $A$8)</f>
        <v>0</v>
      </c>
      <c r="E262" s="20" t="n">
        <f aca="false">IF(D262, "Hibernating", VLOOKUP($A$2, 'Species Emergence - Field Notes'!$A$2:$E$13, 2, 0))</f>
        <v>5</v>
      </c>
      <c r="F262" s="20" t="n">
        <f aca="false">IF(D262, "Hibernating", VLOOKUP($A$2, 'Species Emergence - Field Notes'!$A$2:$E$13, 3, 0))</f>
        <v>30</v>
      </c>
      <c r="G262" s="27" t="n">
        <f aca="false">IF(D262, "Hibernating", MOD($C262+E262/1440, 1))</f>
        <v>0.804605510684352</v>
      </c>
      <c r="H262" s="27" t="n">
        <f aca="false">IF(D262, "Hibernating", MOD($C262+F262/1440, 1))</f>
        <v>0.821966621795463</v>
      </c>
    </row>
    <row r="263" customFormat="false" ht="13.8" hidden="false" customHeight="false" outlineLevel="0" collapsed="false">
      <c r="B263" s="18" t="n">
        <f aca="false">'NOAA Sunset Calculator'!D263</f>
        <v>46284</v>
      </c>
      <c r="C263" s="26" t="n">
        <f aca="false">'NOAA Sunset Calculator'!Z263</f>
        <v>0.799519782450005</v>
      </c>
      <c r="D263" s="19" t="n">
        <f aca="false">(B263 &lt;= $A$5)  OR (B263 &gt;= $A$8)</f>
        <v>0</v>
      </c>
      <c r="E263" s="20" t="n">
        <f aca="false">IF(D263, "Hibernating", VLOOKUP($A$2, 'Species Emergence - Field Notes'!$A$2:$E$13, 2, 0))</f>
        <v>5</v>
      </c>
      <c r="F263" s="20" t="n">
        <f aca="false">IF(D263, "Hibernating", VLOOKUP($A$2, 'Species Emergence - Field Notes'!$A$2:$E$13, 3, 0))</f>
        <v>30</v>
      </c>
      <c r="G263" s="27" t="n">
        <f aca="false">IF(D263, "Hibernating", MOD($C263+E263/1440, 1))</f>
        <v>0.802992004672222</v>
      </c>
      <c r="H263" s="27" t="n">
        <f aca="false">IF(D263, "Hibernating", MOD($C263+F263/1440, 1))</f>
        <v>0.820353115783333</v>
      </c>
    </row>
    <row r="264" customFormat="false" ht="13.8" hidden="false" customHeight="false" outlineLevel="0" collapsed="false">
      <c r="B264" s="18" t="n">
        <f aca="false">'NOAA Sunset Calculator'!D264</f>
        <v>46285</v>
      </c>
      <c r="C264" s="26" t="n">
        <f aca="false">'NOAA Sunset Calculator'!Z264</f>
        <v>0.797906049972237</v>
      </c>
      <c r="D264" s="19" t="n">
        <f aca="false">(B264 &lt;= $A$5)  OR (B264 &gt;= $A$8)</f>
        <v>0</v>
      </c>
      <c r="E264" s="20" t="n">
        <f aca="false">IF(D264, "Hibernating", VLOOKUP($A$2, 'Species Emergence - Field Notes'!$A$2:$E$13, 2, 0))</f>
        <v>5</v>
      </c>
      <c r="F264" s="20" t="n">
        <f aca="false">IF(D264, "Hibernating", VLOOKUP($A$2, 'Species Emergence - Field Notes'!$A$2:$E$13, 3, 0))</f>
        <v>30</v>
      </c>
      <c r="G264" s="27" t="n">
        <f aca="false">IF(D264, "Hibernating", MOD($C264+E264/1440, 1))</f>
        <v>0.801378272194456</v>
      </c>
      <c r="H264" s="27" t="n">
        <f aca="false">IF(D264, "Hibernating", MOD($C264+F264/1440, 1))</f>
        <v>0.818739383305567</v>
      </c>
    </row>
    <row r="265" customFormat="false" ht="13.8" hidden="false" customHeight="false" outlineLevel="0" collapsed="false">
      <c r="B265" s="18" t="n">
        <f aca="false">'NOAA Sunset Calculator'!D265</f>
        <v>46286</v>
      </c>
      <c r="C265" s="26" t="n">
        <f aca="false">'NOAA Sunset Calculator'!Z265</f>
        <v>0.796292427302715</v>
      </c>
      <c r="D265" s="19" t="n">
        <f aca="false">(B265 &lt;= $A$5)  OR (B265 &gt;= $A$8)</f>
        <v>0</v>
      </c>
      <c r="E265" s="20" t="n">
        <f aca="false">IF(D265, "Hibernating", VLOOKUP($A$2, 'Species Emergence - Field Notes'!$A$2:$E$13, 2, 0))</f>
        <v>5</v>
      </c>
      <c r="F265" s="20" t="n">
        <f aca="false">IF(D265, "Hibernating", VLOOKUP($A$2, 'Species Emergence - Field Notes'!$A$2:$E$13, 3, 0))</f>
        <v>30</v>
      </c>
      <c r="G265" s="27" t="n">
        <f aca="false">IF(D265, "Hibernating", MOD($C265+E265/1440, 1))</f>
        <v>0.799764649524931</v>
      </c>
      <c r="H265" s="27" t="n">
        <f aca="false">IF(D265, "Hibernating", MOD($C265+F265/1440, 1))</f>
        <v>0.817125760636042</v>
      </c>
    </row>
    <row r="266" customFormat="false" ht="13.8" hidden="false" customHeight="false" outlineLevel="0" collapsed="false">
      <c r="B266" s="18" t="n">
        <f aca="false">'NOAA Sunset Calculator'!D266</f>
        <v>46287</v>
      </c>
      <c r="C266" s="26" t="n">
        <f aca="false">'NOAA Sunset Calculator'!Z266</f>
        <v>0.794679251486178</v>
      </c>
      <c r="D266" s="19" t="n">
        <f aca="false">(B266 &lt;= $A$5)  OR (B266 &gt;= $A$8)</f>
        <v>0</v>
      </c>
      <c r="E266" s="20" t="n">
        <f aca="false">IF(D266, "Hibernating", VLOOKUP($A$2, 'Species Emergence - Field Notes'!$A$2:$E$13, 2, 0))</f>
        <v>5</v>
      </c>
      <c r="F266" s="20" t="n">
        <f aca="false">IF(D266, "Hibernating", VLOOKUP($A$2, 'Species Emergence - Field Notes'!$A$2:$E$13, 3, 0))</f>
        <v>30</v>
      </c>
      <c r="G266" s="27" t="n">
        <f aca="false">IF(D266, "Hibernating", MOD($C266+E266/1440, 1))</f>
        <v>0.798151473708391</v>
      </c>
      <c r="H266" s="27" t="n">
        <f aca="false">IF(D266, "Hibernating", MOD($C266+F266/1440, 1))</f>
        <v>0.815512584819502</v>
      </c>
    </row>
    <row r="267" customFormat="false" ht="13.8" hidden="false" customHeight="false" outlineLevel="0" collapsed="false">
      <c r="B267" s="18" t="n">
        <f aca="false">'NOAA Sunset Calculator'!D267</f>
        <v>46288</v>
      </c>
      <c r="C267" s="26" t="n">
        <f aca="false">'NOAA Sunset Calculator'!Z267</f>
        <v>0.793066860644062</v>
      </c>
      <c r="D267" s="19" t="n">
        <f aca="false">(B267 &lt;= $A$5)  OR (B267 &gt;= $A$8)</f>
        <v>0</v>
      </c>
      <c r="E267" s="20" t="n">
        <f aca="false">IF(D267, "Hibernating", VLOOKUP($A$2, 'Species Emergence - Field Notes'!$A$2:$E$13, 2, 0))</f>
        <v>5</v>
      </c>
      <c r="F267" s="20" t="n">
        <f aca="false">IF(D267, "Hibernating", VLOOKUP($A$2, 'Species Emergence - Field Notes'!$A$2:$E$13, 3, 0))</f>
        <v>30</v>
      </c>
      <c r="G267" s="27" t="n">
        <f aca="false">IF(D267, "Hibernating", MOD($C267+E267/1440, 1))</f>
        <v>0.796539082866273</v>
      </c>
      <c r="H267" s="27" t="n">
        <f aca="false">IF(D267, "Hibernating", MOD($C267+F267/1440, 1))</f>
        <v>0.813900193977384</v>
      </c>
    </row>
    <row r="268" customFormat="false" ht="13.8" hidden="false" customHeight="false" outlineLevel="0" collapsed="false">
      <c r="B268" s="18" t="n">
        <f aca="false">'NOAA Sunset Calculator'!D268</f>
        <v>46289</v>
      </c>
      <c r="C268" s="26" t="n">
        <f aca="false">'NOAA Sunset Calculator'!Z268</f>
        <v>0.79145559427778</v>
      </c>
      <c r="D268" s="19" t="n">
        <f aca="false">(B268 &lt;= $A$5)  OR (B268 &gt;= $A$8)</f>
        <v>0</v>
      </c>
      <c r="E268" s="20" t="n">
        <f aca="false">IF(D268, "Hibernating", VLOOKUP($A$2, 'Species Emergence - Field Notes'!$A$2:$E$13, 2, 0))</f>
        <v>5</v>
      </c>
      <c r="F268" s="20" t="n">
        <f aca="false">IF(D268, "Hibernating", VLOOKUP($A$2, 'Species Emergence - Field Notes'!$A$2:$E$13, 3, 0))</f>
        <v>30</v>
      </c>
      <c r="G268" s="27" t="n">
        <f aca="false">IF(D268, "Hibernating", MOD($C268+E268/1440, 1))</f>
        <v>0.7949278165</v>
      </c>
      <c r="H268" s="27" t="n">
        <f aca="false">IF(D268, "Hibernating", MOD($C268+F268/1440, 1))</f>
        <v>0.812288927611111</v>
      </c>
    </row>
    <row r="269" customFormat="false" ht="13.8" hidden="false" customHeight="false" outlineLevel="0" collapsed="false">
      <c r="B269" s="18" t="n">
        <f aca="false">'NOAA Sunset Calculator'!D269</f>
        <v>46290</v>
      </c>
      <c r="C269" s="26" t="n">
        <f aca="false">'NOAA Sunset Calculator'!Z269</f>
        <v>0.789845793568985</v>
      </c>
      <c r="D269" s="19" t="n">
        <f aca="false">(B269 &lt;= $A$5)  OR (B269 &gt;= $A$8)</f>
        <v>0</v>
      </c>
      <c r="E269" s="20" t="n">
        <f aca="false">IF(D269, "Hibernating", VLOOKUP($A$2, 'Species Emergence - Field Notes'!$A$2:$E$13, 2, 0))</f>
        <v>5</v>
      </c>
      <c r="F269" s="20" t="n">
        <f aca="false">IF(D269, "Hibernating", VLOOKUP($A$2, 'Species Emergence - Field Notes'!$A$2:$E$13, 3, 0))</f>
        <v>30</v>
      </c>
      <c r="G269" s="27" t="n">
        <f aca="false">IF(D269, "Hibernating", MOD($C269+E269/1440, 1))</f>
        <v>0.793318015791204</v>
      </c>
      <c r="H269" s="27" t="n">
        <f aca="false">IF(D269, "Hibernating", MOD($C269+F269/1440, 1))</f>
        <v>0.810679126902315</v>
      </c>
    </row>
    <row r="270" customFormat="false" ht="13.8" hidden="false" customHeight="false" outlineLevel="0" collapsed="false">
      <c r="B270" s="18" t="n">
        <f aca="false">'NOAA Sunset Calculator'!D270</f>
        <v>46291</v>
      </c>
      <c r="C270" s="26" t="n">
        <f aca="false">'NOAA Sunset Calculator'!Z270</f>
        <v>0.788237801676401</v>
      </c>
      <c r="D270" s="19" t="n">
        <f aca="false">(B270 &lt;= $A$5)  OR (B270 &gt;= $A$8)</f>
        <v>0</v>
      </c>
      <c r="E270" s="20" t="n">
        <f aca="false">IF(D270, "Hibernating", VLOOKUP($A$2, 'Species Emergence - Field Notes'!$A$2:$E$13, 2, 0))</f>
        <v>5</v>
      </c>
      <c r="F270" s="20" t="n">
        <f aca="false">IF(D270, "Hibernating", VLOOKUP($A$2, 'Species Emergence - Field Notes'!$A$2:$E$13, 3, 0))</f>
        <v>30</v>
      </c>
      <c r="G270" s="27" t="n">
        <f aca="false">IF(D270, "Hibernating", MOD($C270+E270/1440, 1))</f>
        <v>0.791710023898623</v>
      </c>
      <c r="H270" s="27" t="n">
        <f aca="false">IF(D270, "Hibernating", MOD($C270+F270/1440, 1))</f>
        <v>0.809071135009734</v>
      </c>
    </row>
    <row r="271" customFormat="false" ht="13.8" hidden="false" customHeight="false" outlineLevel="0" collapsed="false">
      <c r="B271" s="18" t="n">
        <f aca="false">'NOAA Sunset Calculator'!D271</f>
        <v>46292</v>
      </c>
      <c r="C271" s="26" t="n">
        <f aca="false">'NOAA Sunset Calculator'!Z271</f>
        <v>0.786631964028776</v>
      </c>
      <c r="D271" s="19" t="n">
        <f aca="false">(B271 &lt;= $A$5)  OR (B271 &gt;= $A$8)</f>
        <v>0</v>
      </c>
      <c r="E271" s="20" t="n">
        <f aca="false">IF(D271, "Hibernating", VLOOKUP($A$2, 'Species Emergence - Field Notes'!$A$2:$E$13, 2, 0))</f>
        <v>5</v>
      </c>
      <c r="F271" s="20" t="n">
        <f aca="false">IF(D271, "Hibernating", VLOOKUP($A$2, 'Species Emergence - Field Notes'!$A$2:$E$13, 3, 0))</f>
        <v>30</v>
      </c>
      <c r="G271" s="27" t="n">
        <f aca="false">IF(D271, "Hibernating", MOD($C271+E271/1440, 1))</f>
        <v>0.790104186250995</v>
      </c>
      <c r="H271" s="27" t="n">
        <f aca="false">IF(D271, "Hibernating", MOD($C271+F271/1440, 1))</f>
        <v>0.807465297362107</v>
      </c>
    </row>
    <row r="272" customFormat="false" ht="13.8" hidden="false" customHeight="false" outlineLevel="0" collapsed="false">
      <c r="B272" s="18" t="n">
        <f aca="false">'NOAA Sunset Calculator'!D272</f>
        <v>46293</v>
      </c>
      <c r="C272" s="26" t="n">
        <f aca="false">'NOAA Sunset Calculator'!Z272</f>
        <v>0.785028628613589</v>
      </c>
      <c r="D272" s="19" t="n">
        <f aca="false">(B272 &lt;= $A$5)  OR (B272 &gt;= $A$8)</f>
        <v>0</v>
      </c>
      <c r="E272" s="20" t="n">
        <f aca="false">IF(D272, "Hibernating", VLOOKUP($A$2, 'Species Emergence - Field Notes'!$A$2:$E$13, 2, 0))</f>
        <v>5</v>
      </c>
      <c r="F272" s="20" t="n">
        <f aca="false">IF(D272, "Hibernating", VLOOKUP($A$2, 'Species Emergence - Field Notes'!$A$2:$E$13, 3, 0))</f>
        <v>30</v>
      </c>
      <c r="G272" s="27" t="n">
        <f aca="false">IF(D272, "Hibernating", MOD($C272+E272/1440, 1))</f>
        <v>0.78850085083581</v>
      </c>
      <c r="H272" s="27" t="n">
        <f aca="false">IF(D272, "Hibernating", MOD($C272+F272/1440, 1))</f>
        <v>0.805861961946921</v>
      </c>
    </row>
    <row r="273" customFormat="false" ht="13.8" hidden="false" customHeight="false" outlineLevel="0" collapsed="false">
      <c r="B273" s="18" t="n">
        <f aca="false">'NOAA Sunset Calculator'!D273</f>
        <v>46294</v>
      </c>
      <c r="C273" s="26" t="n">
        <f aca="false">'NOAA Sunset Calculator'!Z273</f>
        <v>0.783428146261159</v>
      </c>
      <c r="D273" s="19" t="n">
        <f aca="false">(B273 &lt;= $A$5)  OR (B273 &gt;= $A$8)</f>
        <v>0</v>
      </c>
      <c r="E273" s="20" t="n">
        <f aca="false">IF(D273, "Hibernating", VLOOKUP($A$2, 'Species Emergence - Field Notes'!$A$2:$E$13, 2, 0))</f>
        <v>5</v>
      </c>
      <c r="F273" s="20" t="n">
        <f aca="false">IF(D273, "Hibernating", VLOOKUP($A$2, 'Species Emergence - Field Notes'!$A$2:$E$13, 3, 0))</f>
        <v>30</v>
      </c>
      <c r="G273" s="27" t="n">
        <f aca="false">IF(D273, "Hibernating", MOD($C273+E273/1440, 1))</f>
        <v>0.78690036848338</v>
      </c>
      <c r="H273" s="27" t="n">
        <f aca="false">IF(D273, "Hibernating", MOD($C273+F273/1440, 1))</f>
        <v>0.804261479594491</v>
      </c>
    </row>
    <row r="274" customFormat="false" ht="13.8" hidden="false" customHeight="false" outlineLevel="0" collapsed="false">
      <c r="B274" s="18" t="n">
        <f aca="false">'NOAA Sunset Calculator'!D274</f>
        <v>46295</v>
      </c>
      <c r="C274" s="26" t="n">
        <f aca="false">'NOAA Sunset Calculator'!Z274</f>
        <v>0.781830870923777</v>
      </c>
      <c r="D274" s="19" t="n">
        <f aca="false">(B274 &lt;= $A$5)  OR (B274 &gt;= $A$8)</f>
        <v>0</v>
      </c>
      <c r="E274" s="20" t="n">
        <f aca="false">IF(D274, "Hibernating", VLOOKUP($A$2, 'Species Emergence - Field Notes'!$A$2:$E$13, 2, 0))</f>
        <v>5</v>
      </c>
      <c r="F274" s="20" t="n">
        <f aca="false">IF(D274, "Hibernating", VLOOKUP($A$2, 'Species Emergence - Field Notes'!$A$2:$E$13, 3, 0))</f>
        <v>30</v>
      </c>
      <c r="G274" s="27" t="n">
        <f aca="false">IF(D274, "Hibernating", MOD($C274+E274/1440, 1))</f>
        <v>0.785303093145995</v>
      </c>
      <c r="H274" s="27" t="n">
        <f aca="false">IF(D274, "Hibernating", MOD($C274+F274/1440, 1))</f>
        <v>0.802664204257107</v>
      </c>
    </row>
    <row r="275" customFormat="false" ht="13.8" hidden="false" customHeight="false" outlineLevel="0" collapsed="false">
      <c r="B275" s="18" t="n">
        <f aca="false">'NOAA Sunset Calculator'!D275</f>
        <v>46296</v>
      </c>
      <c r="C275" s="26" t="n">
        <f aca="false">'NOAA Sunset Calculator'!Z275</f>
        <v>0.780237159949537</v>
      </c>
      <c r="D275" s="19" t="n">
        <f aca="false">(B275 &lt;= $A$5)  OR (B275 &gt;= $A$8)</f>
        <v>1</v>
      </c>
      <c r="E275" s="20" t="str">
        <f aca="false">IF(D275, "Hibernating", VLOOKUP($A$2, 'Species Emergence - Field Notes'!$A$2:$E$13, 2, 0))</f>
        <v>Hibernating</v>
      </c>
      <c r="F275" s="20" t="str">
        <f aca="false">IF(D275, "Hibernating", VLOOKUP($A$2, 'Species Emergence - Field Notes'!$A$2:$E$13, 3, 0))</f>
        <v>Hibernating</v>
      </c>
      <c r="G275" s="27" t="str">
        <f aca="false">IF(D275, "Hibernating", MOD($C275+E275/1440, 1))</f>
        <v>Hibernating</v>
      </c>
      <c r="H275" s="27" t="str">
        <f aca="false">IF(D275, "Hibernating", MOD($C275+F275/1440, 1))</f>
        <v>Hibernating</v>
      </c>
    </row>
    <row r="276" customFormat="false" ht="13.8" hidden="false" customHeight="false" outlineLevel="0" collapsed="false">
      <c r="B276" s="18" t="n">
        <f aca="false">'NOAA Sunset Calculator'!D276</f>
        <v>46297</v>
      </c>
      <c r="C276" s="26" t="n">
        <f aca="false">'NOAA Sunset Calculator'!Z276</f>
        <v>0.778647374350584</v>
      </c>
      <c r="D276" s="19" t="n">
        <f aca="false">(B276 &lt;= $A$5)  OR (B276 &gt;= $A$8)</f>
        <v>1</v>
      </c>
      <c r="E276" s="20" t="str">
        <f aca="false">IF(D276, "Hibernating", VLOOKUP($A$2, 'Species Emergence - Field Notes'!$A$2:$E$13, 2, 0))</f>
        <v>Hibernating</v>
      </c>
      <c r="F276" s="20" t="str">
        <f aca="false">IF(D276, "Hibernating", VLOOKUP($A$2, 'Species Emergence - Field Notes'!$A$2:$E$13, 3, 0))</f>
        <v>Hibernating</v>
      </c>
      <c r="G276" s="27" t="str">
        <f aca="false">IF(D276, "Hibernating", MOD($C276+E276/1440, 1))</f>
        <v>Hibernating</v>
      </c>
      <c r="H276" s="27" t="str">
        <f aca="false">IF(D276, "Hibernating", MOD($C276+F276/1440, 1))</f>
        <v>Hibernating</v>
      </c>
    </row>
    <row r="277" customFormat="false" ht="13.8" hidden="false" customHeight="false" outlineLevel="0" collapsed="false">
      <c r="B277" s="18" t="n">
        <f aca="false">'NOAA Sunset Calculator'!D277</f>
        <v>46298</v>
      </c>
      <c r="C277" s="26" t="n">
        <f aca="false">'NOAA Sunset Calculator'!Z277</f>
        <v>0.777061879065478</v>
      </c>
      <c r="D277" s="19" t="n">
        <f aca="false">(B277 &lt;= $A$5)  OR (B277 &gt;= $A$8)</f>
        <v>1</v>
      </c>
      <c r="E277" s="20" t="str">
        <f aca="false">IF(D277, "Hibernating", VLOOKUP($A$2, 'Species Emergence - Field Notes'!$A$2:$E$13, 2, 0))</f>
        <v>Hibernating</v>
      </c>
      <c r="F277" s="20" t="str">
        <f aca="false">IF(D277, "Hibernating", VLOOKUP($A$2, 'Species Emergence - Field Notes'!$A$2:$E$13, 3, 0))</f>
        <v>Hibernating</v>
      </c>
      <c r="G277" s="27" t="str">
        <f aca="false">IF(D277, "Hibernating", MOD($C277+E277/1440, 1))</f>
        <v>Hibernating</v>
      </c>
      <c r="H277" s="27" t="str">
        <f aca="false">IF(D277, "Hibernating", MOD($C277+F277/1440, 1))</f>
        <v>Hibernating</v>
      </c>
    </row>
    <row r="278" customFormat="false" ht="13.8" hidden="false" customHeight="false" outlineLevel="0" collapsed="false">
      <c r="B278" s="18" t="n">
        <f aca="false">'NOAA Sunset Calculator'!D278</f>
        <v>46299</v>
      </c>
      <c r="C278" s="26" t="n">
        <f aca="false">'NOAA Sunset Calculator'!Z278</f>
        <v>0.775481043215442</v>
      </c>
      <c r="D278" s="19" t="n">
        <f aca="false">(B278 &lt;= $A$5)  OR (B278 &gt;= $A$8)</f>
        <v>1</v>
      </c>
      <c r="E278" s="20" t="str">
        <f aca="false">IF(D278, "Hibernating", VLOOKUP($A$2, 'Species Emergence - Field Notes'!$A$2:$E$13, 2, 0))</f>
        <v>Hibernating</v>
      </c>
      <c r="F278" s="20" t="str">
        <f aca="false">IF(D278, "Hibernating", VLOOKUP($A$2, 'Species Emergence - Field Notes'!$A$2:$E$13, 3, 0))</f>
        <v>Hibernating</v>
      </c>
      <c r="G278" s="27" t="str">
        <f aca="false">IF(D278, "Hibernating", MOD($C278+E278/1440, 1))</f>
        <v>Hibernating</v>
      </c>
      <c r="H278" s="27" t="str">
        <f aca="false">IF(D278, "Hibernating", MOD($C278+F278/1440, 1))</f>
        <v>Hibernating</v>
      </c>
    </row>
    <row r="279" customFormat="false" ht="13.8" hidden="false" customHeight="false" outlineLevel="0" collapsed="false">
      <c r="B279" s="18" t="n">
        <f aca="false">'NOAA Sunset Calculator'!D279</f>
        <v>46300</v>
      </c>
      <c r="C279" s="26" t="n">
        <f aca="false">'NOAA Sunset Calculator'!Z279</f>
        <v>0.773905240354222</v>
      </c>
      <c r="D279" s="19" t="n">
        <f aca="false">(B279 &lt;= $A$5)  OR (B279 &gt;= $A$8)</f>
        <v>1</v>
      </c>
      <c r="E279" s="20" t="str">
        <f aca="false">IF(D279, "Hibernating", VLOOKUP($A$2, 'Species Emergence - Field Notes'!$A$2:$E$13, 2, 0))</f>
        <v>Hibernating</v>
      </c>
      <c r="F279" s="20" t="str">
        <f aca="false">IF(D279, "Hibernating", VLOOKUP($A$2, 'Species Emergence - Field Notes'!$A$2:$E$13, 3, 0))</f>
        <v>Hibernating</v>
      </c>
      <c r="G279" s="27" t="str">
        <f aca="false">IF(D279, "Hibernating", MOD($C279+E279/1440, 1))</f>
        <v>Hibernating</v>
      </c>
      <c r="H279" s="27" t="str">
        <f aca="false">IF(D279, "Hibernating", MOD($C279+F279/1440, 1))</f>
        <v>Hibernating</v>
      </c>
    </row>
    <row r="280" customFormat="false" ht="13.8" hidden="false" customHeight="false" outlineLevel="0" collapsed="false">
      <c r="B280" s="18" t="n">
        <f aca="false">'NOAA Sunset Calculator'!D280</f>
        <v>46301</v>
      </c>
      <c r="C280" s="26" t="n">
        <f aca="false">'NOAA Sunset Calculator'!Z280</f>
        <v>0.77233484871136</v>
      </c>
      <c r="D280" s="19" t="n">
        <f aca="false">(B280 &lt;= $A$5)  OR (B280 &gt;= $A$8)</f>
        <v>1</v>
      </c>
      <c r="E280" s="20" t="str">
        <f aca="false">IF(D280, "Hibernating", VLOOKUP($A$2, 'Species Emergence - Field Notes'!$A$2:$E$13, 2, 0))</f>
        <v>Hibernating</v>
      </c>
      <c r="F280" s="20" t="str">
        <f aca="false">IF(D280, "Hibernating", VLOOKUP($A$2, 'Species Emergence - Field Notes'!$A$2:$E$13, 3, 0))</f>
        <v>Hibernating</v>
      </c>
      <c r="G280" s="27" t="str">
        <f aca="false">IF(D280, "Hibernating", MOD($C280+E280/1440, 1))</f>
        <v>Hibernating</v>
      </c>
      <c r="H280" s="27" t="str">
        <f aca="false">IF(D280, "Hibernating", MOD($C280+F280/1440, 1))</f>
        <v>Hibernating</v>
      </c>
    </row>
    <row r="281" customFormat="false" ht="13.8" hidden="false" customHeight="false" outlineLevel="0" collapsed="false">
      <c r="B281" s="18" t="n">
        <f aca="false">'NOAA Sunset Calculator'!D281</f>
        <v>46302</v>
      </c>
      <c r="C281" s="26" t="n">
        <f aca="false">'NOAA Sunset Calculator'!Z281</f>
        <v>0.770770251428694</v>
      </c>
      <c r="D281" s="19" t="n">
        <f aca="false">(B281 &lt;= $A$5)  OR (B281 &gt;= $A$8)</f>
        <v>1</v>
      </c>
      <c r="E281" s="20" t="str">
        <f aca="false">IF(D281, "Hibernating", VLOOKUP($A$2, 'Species Emergence - Field Notes'!$A$2:$E$13, 2, 0))</f>
        <v>Hibernating</v>
      </c>
      <c r="F281" s="20" t="str">
        <f aca="false">IF(D281, "Hibernating", VLOOKUP($A$2, 'Species Emergence - Field Notes'!$A$2:$E$13, 3, 0))</f>
        <v>Hibernating</v>
      </c>
      <c r="G281" s="27" t="str">
        <f aca="false">IF(D281, "Hibernating", MOD($C281+E281/1440, 1))</f>
        <v>Hibernating</v>
      </c>
      <c r="H281" s="27" t="str">
        <f aca="false">IF(D281, "Hibernating", MOD($C281+F281/1440, 1))</f>
        <v>Hibernating</v>
      </c>
    </row>
    <row r="282" customFormat="false" ht="13.8" hidden="false" customHeight="false" outlineLevel="0" collapsed="false">
      <c r="B282" s="18" t="n">
        <f aca="false">'NOAA Sunset Calculator'!D282</f>
        <v>46303</v>
      </c>
      <c r="C282" s="26" t="n">
        <f aca="false">'NOAA Sunset Calculator'!Z282</f>
        <v>0.769211836789863</v>
      </c>
      <c r="D282" s="19" t="n">
        <f aca="false">(B282 &lt;= $A$5)  OR (B282 &gt;= $A$8)</f>
        <v>1</v>
      </c>
      <c r="E282" s="20" t="str">
        <f aca="false">IF(D282, "Hibernating", VLOOKUP($A$2, 'Species Emergence - Field Notes'!$A$2:$E$13, 2, 0))</f>
        <v>Hibernating</v>
      </c>
      <c r="F282" s="20" t="str">
        <f aca="false">IF(D282, "Hibernating", VLOOKUP($A$2, 'Species Emergence - Field Notes'!$A$2:$E$13, 3, 0))</f>
        <v>Hibernating</v>
      </c>
      <c r="G282" s="27" t="str">
        <f aca="false">IF(D282, "Hibernating", MOD($C282+E282/1440, 1))</f>
        <v>Hibernating</v>
      </c>
      <c r="H282" s="27" t="str">
        <f aca="false">IF(D282, "Hibernating", MOD($C282+F282/1440, 1))</f>
        <v>Hibernating</v>
      </c>
    </row>
    <row r="283" customFormat="false" ht="13.8" hidden="false" customHeight="false" outlineLevel="0" collapsed="false">
      <c r="B283" s="18" t="n">
        <f aca="false">'NOAA Sunset Calculator'!D283</f>
        <v>46304</v>
      </c>
      <c r="C283" s="26" t="n">
        <f aca="false">'NOAA Sunset Calculator'!Z283</f>
        <v>0.767659998442695</v>
      </c>
      <c r="D283" s="19" t="n">
        <f aca="false">(B283 &lt;= $A$5)  OR (B283 &gt;= $A$8)</f>
        <v>1</v>
      </c>
      <c r="E283" s="20" t="str">
        <f aca="false">IF(D283, "Hibernating", VLOOKUP($A$2, 'Species Emergence - Field Notes'!$A$2:$E$13, 2, 0))</f>
        <v>Hibernating</v>
      </c>
      <c r="F283" s="20" t="str">
        <f aca="false">IF(D283, "Hibernating", VLOOKUP($A$2, 'Species Emergence - Field Notes'!$A$2:$E$13, 3, 0))</f>
        <v>Hibernating</v>
      </c>
      <c r="G283" s="27" t="str">
        <f aca="false">IF(D283, "Hibernating", MOD($C283+E283/1440, 1))</f>
        <v>Hibernating</v>
      </c>
      <c r="H283" s="27" t="str">
        <f aca="false">IF(D283, "Hibernating", MOD($C283+F283/1440, 1))</f>
        <v>Hibernating</v>
      </c>
    </row>
    <row r="284" customFormat="false" ht="13.8" hidden="false" customHeight="false" outlineLevel="0" collapsed="false">
      <c r="B284" s="18" t="n">
        <f aca="false">'NOAA Sunset Calculator'!D284</f>
        <v>46305</v>
      </c>
      <c r="C284" s="26" t="n">
        <f aca="false">'NOAA Sunset Calculator'!Z284</f>
        <v>0.76611513561426</v>
      </c>
      <c r="D284" s="19" t="n">
        <f aca="false">(B284 &lt;= $A$5)  OR (B284 &gt;= $A$8)</f>
        <v>1</v>
      </c>
      <c r="E284" s="20" t="str">
        <f aca="false">IF(D284, "Hibernating", VLOOKUP($A$2, 'Species Emergence - Field Notes'!$A$2:$E$13, 2, 0))</f>
        <v>Hibernating</v>
      </c>
      <c r="F284" s="20" t="str">
        <f aca="false">IF(D284, "Hibernating", VLOOKUP($A$2, 'Species Emergence - Field Notes'!$A$2:$E$13, 3, 0))</f>
        <v>Hibernating</v>
      </c>
      <c r="G284" s="27" t="str">
        <f aca="false">IF(D284, "Hibernating", MOD($C284+E284/1440, 1))</f>
        <v>Hibernating</v>
      </c>
      <c r="H284" s="27" t="str">
        <f aca="false">IF(D284, "Hibernating", MOD($C284+F284/1440, 1))</f>
        <v>Hibernating</v>
      </c>
    </row>
    <row r="285" customFormat="false" ht="13.8" hidden="false" customHeight="false" outlineLevel="0" collapsed="false">
      <c r="B285" s="18" t="n">
        <f aca="false">'NOAA Sunset Calculator'!D285</f>
        <v>46306</v>
      </c>
      <c r="C285" s="26" t="n">
        <f aca="false">'NOAA Sunset Calculator'!Z285</f>
        <v>0.764577653318476</v>
      </c>
      <c r="D285" s="19" t="n">
        <f aca="false">(B285 &lt;= $A$5)  OR (B285 &gt;= $A$8)</f>
        <v>1</v>
      </c>
      <c r="E285" s="20" t="str">
        <f aca="false">IF(D285, "Hibernating", VLOOKUP($A$2, 'Species Emergence - Field Notes'!$A$2:$E$13, 2, 0))</f>
        <v>Hibernating</v>
      </c>
      <c r="F285" s="20" t="str">
        <f aca="false">IF(D285, "Hibernating", VLOOKUP($A$2, 'Species Emergence - Field Notes'!$A$2:$E$13, 3, 0))</f>
        <v>Hibernating</v>
      </c>
      <c r="G285" s="27" t="str">
        <f aca="false">IF(D285, "Hibernating", MOD($C285+E285/1440, 1))</f>
        <v>Hibernating</v>
      </c>
      <c r="H285" s="27" t="str">
        <f aca="false">IF(D285, "Hibernating", MOD($C285+F285/1440, 1))</f>
        <v>Hibernating</v>
      </c>
    </row>
    <row r="286" customFormat="false" ht="13.8" hidden="false" customHeight="false" outlineLevel="0" collapsed="false">
      <c r="B286" s="18" t="n">
        <f aca="false">'NOAA Sunset Calculator'!D286</f>
        <v>46307</v>
      </c>
      <c r="C286" s="26" t="n">
        <f aca="false">'NOAA Sunset Calculator'!Z286</f>
        <v>0.763047962556046</v>
      </c>
      <c r="D286" s="19" t="n">
        <f aca="false">(B286 &lt;= $A$5)  OR (B286 &gt;= $A$8)</f>
        <v>1</v>
      </c>
      <c r="E286" s="20" t="str">
        <f aca="false">IF(D286, "Hibernating", VLOOKUP($A$2, 'Species Emergence - Field Notes'!$A$2:$E$13, 2, 0))</f>
        <v>Hibernating</v>
      </c>
      <c r="F286" s="20" t="str">
        <f aca="false">IF(D286, "Hibernating", VLOOKUP($A$2, 'Species Emergence - Field Notes'!$A$2:$E$13, 3, 0))</f>
        <v>Hibernating</v>
      </c>
      <c r="G286" s="27" t="str">
        <f aca="false">IF(D286, "Hibernating", MOD($C286+E286/1440, 1))</f>
        <v>Hibernating</v>
      </c>
      <c r="H286" s="27" t="str">
        <f aca="false">IF(D286, "Hibernating", MOD($C286+F286/1440, 1))</f>
        <v>Hibernating</v>
      </c>
    </row>
    <row r="287" customFormat="false" ht="13.8" hidden="false" customHeight="false" outlineLevel="0" collapsed="false">
      <c r="B287" s="18" t="n">
        <f aca="false">'NOAA Sunset Calculator'!D287</f>
        <v>46308</v>
      </c>
      <c r="C287" s="26" t="n">
        <f aca="false">'NOAA Sunset Calculator'!Z287</f>
        <v>0.761526480506641</v>
      </c>
      <c r="D287" s="19" t="n">
        <f aca="false">(B287 &lt;= $A$5)  OR (B287 &gt;= $A$8)</f>
        <v>1</v>
      </c>
      <c r="E287" s="20" t="str">
        <f aca="false">IF(D287, "Hibernating", VLOOKUP($A$2, 'Species Emergence - Field Notes'!$A$2:$E$13, 2, 0))</f>
        <v>Hibernating</v>
      </c>
      <c r="F287" s="20" t="str">
        <f aca="false">IF(D287, "Hibernating", VLOOKUP($A$2, 'Species Emergence - Field Notes'!$A$2:$E$13, 3, 0))</f>
        <v>Hibernating</v>
      </c>
      <c r="G287" s="27" t="str">
        <f aca="false">IF(D287, "Hibernating", MOD($C287+E287/1440, 1))</f>
        <v>Hibernating</v>
      </c>
      <c r="H287" s="27" t="str">
        <f aca="false">IF(D287, "Hibernating", MOD($C287+F287/1440, 1))</f>
        <v>Hibernating</v>
      </c>
    </row>
    <row r="288" customFormat="false" ht="13.8" hidden="false" customHeight="false" outlineLevel="0" collapsed="false">
      <c r="B288" s="18" t="n">
        <f aca="false">'NOAA Sunset Calculator'!D288</f>
        <v>46309</v>
      </c>
      <c r="C288" s="26" t="n">
        <f aca="false">'NOAA Sunset Calculator'!Z288</f>
        <v>0.760013630713064</v>
      </c>
      <c r="D288" s="19" t="n">
        <f aca="false">(B288 &lt;= $A$5)  OR (B288 &gt;= $A$8)</f>
        <v>1</v>
      </c>
      <c r="E288" s="20" t="str">
        <f aca="false">IF(D288, "Hibernating", VLOOKUP($A$2, 'Species Emergence - Field Notes'!$A$2:$E$13, 2, 0))</f>
        <v>Hibernating</v>
      </c>
      <c r="F288" s="20" t="str">
        <f aca="false">IF(D288, "Hibernating", VLOOKUP($A$2, 'Species Emergence - Field Notes'!$A$2:$E$13, 3, 0))</f>
        <v>Hibernating</v>
      </c>
      <c r="G288" s="27" t="str">
        <f aca="false">IF(D288, "Hibernating", MOD($C288+E288/1440, 1))</f>
        <v>Hibernating</v>
      </c>
      <c r="H288" s="27" t="str">
        <f aca="false">IF(D288, "Hibernating", MOD($C288+F288/1440, 1))</f>
        <v>Hibernating</v>
      </c>
    </row>
    <row r="289" customFormat="false" ht="13.8" hidden="false" customHeight="false" outlineLevel="0" collapsed="false">
      <c r="B289" s="18" t="n">
        <f aca="false">'NOAA Sunset Calculator'!D289</f>
        <v>46310</v>
      </c>
      <c r="C289" s="26" t="n">
        <f aca="false">'NOAA Sunset Calculator'!Z289</f>
        <v>0.758509843257253</v>
      </c>
      <c r="D289" s="19" t="n">
        <f aca="false">(B289 &lt;= $A$5)  OR (B289 &gt;= $A$8)</f>
        <v>1</v>
      </c>
      <c r="E289" s="20" t="str">
        <f aca="false">IF(D289, "Hibernating", VLOOKUP($A$2, 'Species Emergence - Field Notes'!$A$2:$E$13, 2, 0))</f>
        <v>Hibernating</v>
      </c>
      <c r="F289" s="20" t="str">
        <f aca="false">IF(D289, "Hibernating", VLOOKUP($A$2, 'Species Emergence - Field Notes'!$A$2:$E$13, 3, 0))</f>
        <v>Hibernating</v>
      </c>
      <c r="G289" s="27" t="str">
        <f aca="false">IF(D289, "Hibernating", MOD($C289+E289/1440, 1))</f>
        <v>Hibernating</v>
      </c>
      <c r="H289" s="27" t="str">
        <f aca="false">IF(D289, "Hibernating", MOD($C289+F289/1440, 1))</f>
        <v>Hibernating</v>
      </c>
    </row>
    <row r="290" customFormat="false" ht="13.8" hidden="false" customHeight="false" outlineLevel="0" collapsed="false">
      <c r="B290" s="18" t="n">
        <f aca="false">'NOAA Sunset Calculator'!D290</f>
        <v>46311</v>
      </c>
      <c r="C290" s="26" t="n">
        <f aca="false">'NOAA Sunset Calculator'!Z290</f>
        <v>0.757015554927847</v>
      </c>
      <c r="D290" s="19" t="n">
        <f aca="false">(B290 &lt;= $A$5)  OR (B290 &gt;= $A$8)</f>
        <v>1</v>
      </c>
      <c r="E290" s="20" t="str">
        <f aca="false">IF(D290, "Hibernating", VLOOKUP($A$2, 'Species Emergence - Field Notes'!$A$2:$E$13, 2, 0))</f>
        <v>Hibernating</v>
      </c>
      <c r="F290" s="20" t="str">
        <f aca="false">IF(D290, "Hibernating", VLOOKUP($A$2, 'Species Emergence - Field Notes'!$A$2:$E$13, 3, 0))</f>
        <v>Hibernating</v>
      </c>
      <c r="G290" s="27" t="str">
        <f aca="false">IF(D290, "Hibernating", MOD($C290+E290/1440, 1))</f>
        <v>Hibernating</v>
      </c>
      <c r="H290" s="27" t="str">
        <f aca="false">IF(D290, "Hibernating", MOD($C290+F290/1440, 1))</f>
        <v>Hibernating</v>
      </c>
    </row>
    <row r="291" customFormat="false" ht="13.8" hidden="false" customHeight="false" outlineLevel="0" collapsed="false">
      <c r="B291" s="18" t="n">
        <f aca="false">'NOAA Sunset Calculator'!D291</f>
        <v>46312</v>
      </c>
      <c r="C291" s="26" t="n">
        <f aca="false">'NOAA Sunset Calculator'!Z291</f>
        <v>0.755531209379097</v>
      </c>
      <c r="D291" s="19" t="n">
        <f aca="false">(B291 &lt;= $A$5)  OR (B291 &gt;= $A$8)</f>
        <v>1</v>
      </c>
      <c r="E291" s="20" t="str">
        <f aca="false">IF(D291, "Hibernating", VLOOKUP($A$2, 'Species Emergence - Field Notes'!$A$2:$E$13, 2, 0))</f>
        <v>Hibernating</v>
      </c>
      <c r="F291" s="20" t="str">
        <f aca="false">IF(D291, "Hibernating", VLOOKUP($A$2, 'Species Emergence - Field Notes'!$A$2:$E$13, 3, 0))</f>
        <v>Hibernating</v>
      </c>
      <c r="G291" s="27" t="str">
        <f aca="false">IF(D291, "Hibernating", MOD($C291+E291/1440, 1))</f>
        <v>Hibernating</v>
      </c>
      <c r="H291" s="27" t="str">
        <f aca="false">IF(D291, "Hibernating", MOD($C291+F291/1440, 1))</f>
        <v>Hibernating</v>
      </c>
    </row>
    <row r="292" customFormat="false" ht="13.8" hidden="false" customHeight="false" outlineLevel="0" collapsed="false">
      <c r="B292" s="18" t="n">
        <f aca="false">'NOAA Sunset Calculator'!D292</f>
        <v>46313</v>
      </c>
      <c r="C292" s="26" t="n">
        <f aca="false">'NOAA Sunset Calculator'!Z292</f>
        <v>0.754057257280775</v>
      </c>
      <c r="D292" s="19" t="n">
        <f aca="false">(B292 &lt;= $A$5)  OR (B292 &gt;= $A$8)</f>
        <v>1</v>
      </c>
      <c r="E292" s="20" t="str">
        <f aca="false">IF(D292, "Hibernating", VLOOKUP($A$2, 'Species Emergence - Field Notes'!$A$2:$E$13, 2, 0))</f>
        <v>Hibernating</v>
      </c>
      <c r="F292" s="20" t="str">
        <f aca="false">IF(D292, "Hibernating", VLOOKUP($A$2, 'Species Emergence - Field Notes'!$A$2:$E$13, 3, 0))</f>
        <v>Hibernating</v>
      </c>
      <c r="G292" s="27" t="str">
        <f aca="false">IF(D292, "Hibernating", MOD($C292+E292/1440, 1))</f>
        <v>Hibernating</v>
      </c>
      <c r="H292" s="27" t="str">
        <f aca="false">IF(D292, "Hibernating", MOD($C292+F292/1440, 1))</f>
        <v>Hibernating</v>
      </c>
    </row>
    <row r="293" customFormat="false" ht="13.8" hidden="false" customHeight="false" outlineLevel="0" collapsed="false">
      <c r="B293" s="18" t="n">
        <f aca="false">'NOAA Sunset Calculator'!D293</f>
        <v>46314</v>
      </c>
      <c r="C293" s="26" t="n">
        <f aca="false">'NOAA Sunset Calculator'!Z293</f>
        <v>0.752594156458708</v>
      </c>
      <c r="D293" s="19" t="n">
        <f aca="false">(B293 &lt;= $A$5)  OR (B293 &gt;= $A$8)</f>
        <v>1</v>
      </c>
      <c r="E293" s="20" t="str">
        <f aca="false">IF(D293, "Hibernating", VLOOKUP($A$2, 'Species Emergence - Field Notes'!$A$2:$E$13, 2, 0))</f>
        <v>Hibernating</v>
      </c>
      <c r="F293" s="20" t="str">
        <f aca="false">IF(D293, "Hibernating", VLOOKUP($A$2, 'Species Emergence - Field Notes'!$A$2:$E$13, 3, 0))</f>
        <v>Hibernating</v>
      </c>
      <c r="G293" s="27" t="str">
        <f aca="false">IF(D293, "Hibernating", MOD($C293+E293/1440, 1))</f>
        <v>Hibernating</v>
      </c>
      <c r="H293" s="27" t="str">
        <f aca="false">IF(D293, "Hibernating", MOD($C293+F293/1440, 1))</f>
        <v>Hibernating</v>
      </c>
    </row>
    <row r="294" customFormat="false" ht="13.8" hidden="false" customHeight="false" outlineLevel="0" collapsed="false">
      <c r="B294" s="18" t="n">
        <f aca="false">'NOAA Sunset Calculator'!D294</f>
        <v>46315</v>
      </c>
      <c r="C294" s="26" t="n">
        <f aca="false">'NOAA Sunset Calculator'!Z294</f>
        <v>0.751142372025582</v>
      </c>
      <c r="D294" s="19" t="n">
        <f aca="false">(B294 &lt;= $A$5)  OR (B294 &gt;= $A$8)</f>
        <v>1</v>
      </c>
      <c r="E294" s="20" t="str">
        <f aca="false">IF(D294, "Hibernating", VLOOKUP($A$2, 'Species Emergence - Field Notes'!$A$2:$E$13, 2, 0))</f>
        <v>Hibernating</v>
      </c>
      <c r="F294" s="20" t="str">
        <f aca="false">IF(D294, "Hibernating", VLOOKUP($A$2, 'Species Emergence - Field Notes'!$A$2:$E$13, 3, 0))</f>
        <v>Hibernating</v>
      </c>
      <c r="G294" s="27" t="str">
        <f aca="false">IF(D294, "Hibernating", MOD($C294+E294/1440, 1))</f>
        <v>Hibernating</v>
      </c>
      <c r="H294" s="27" t="str">
        <f aca="false">IF(D294, "Hibernating", MOD($C294+F294/1440, 1))</f>
        <v>Hibernating</v>
      </c>
    </row>
    <row r="295" customFormat="false" ht="13.8" hidden="false" customHeight="false" outlineLevel="0" collapsed="false">
      <c r="B295" s="18" t="n">
        <f aca="false">'NOAA Sunset Calculator'!D295</f>
        <v>46316</v>
      </c>
      <c r="C295" s="26" t="n">
        <f aca="false">'NOAA Sunset Calculator'!Z295</f>
        <v>0.749702376501393</v>
      </c>
      <c r="D295" s="19" t="n">
        <f aca="false">(B295 &lt;= $A$5)  OR (B295 &gt;= $A$8)</f>
        <v>1</v>
      </c>
      <c r="E295" s="20" t="str">
        <f aca="false">IF(D295, "Hibernating", VLOOKUP($A$2, 'Species Emergence - Field Notes'!$A$2:$E$13, 2, 0))</f>
        <v>Hibernating</v>
      </c>
      <c r="F295" s="20" t="str">
        <f aca="false">IF(D295, "Hibernating", VLOOKUP($A$2, 'Species Emergence - Field Notes'!$A$2:$E$13, 3, 0))</f>
        <v>Hibernating</v>
      </c>
      <c r="G295" s="27" t="str">
        <f aca="false">IF(D295, "Hibernating", MOD($C295+E295/1440, 1))</f>
        <v>Hibernating</v>
      </c>
      <c r="H295" s="27" t="str">
        <f aca="false">IF(D295, "Hibernating", MOD($C295+F295/1440, 1))</f>
        <v>Hibernating</v>
      </c>
    </row>
    <row r="296" customFormat="false" ht="13.8" hidden="false" customHeight="false" outlineLevel="0" collapsed="false">
      <c r="B296" s="18" t="n">
        <f aca="false">'NOAA Sunset Calculator'!D296</f>
        <v>46317</v>
      </c>
      <c r="C296" s="26" t="n">
        <f aca="false">'NOAA Sunset Calculator'!Z296</f>
        <v>0.74827464992306</v>
      </c>
      <c r="D296" s="19" t="n">
        <f aca="false">(B296 &lt;= $A$5)  OR (B296 &gt;= $A$8)</f>
        <v>1</v>
      </c>
      <c r="E296" s="20" t="str">
        <f aca="false">IF(D296, "Hibernating", VLOOKUP($A$2, 'Species Emergence - Field Notes'!$A$2:$E$13, 2, 0))</f>
        <v>Hibernating</v>
      </c>
      <c r="F296" s="20" t="str">
        <f aca="false">IF(D296, "Hibernating", VLOOKUP($A$2, 'Species Emergence - Field Notes'!$A$2:$E$13, 3, 0))</f>
        <v>Hibernating</v>
      </c>
      <c r="G296" s="27" t="str">
        <f aca="false">IF(D296, "Hibernating", MOD($C296+E296/1440, 1))</f>
        <v>Hibernating</v>
      </c>
      <c r="H296" s="27" t="str">
        <f aca="false">IF(D296, "Hibernating", MOD($C296+F296/1440, 1))</f>
        <v>Hibernating</v>
      </c>
    </row>
    <row r="297" customFormat="false" ht="13.8" hidden="false" customHeight="false" outlineLevel="0" collapsed="false">
      <c r="B297" s="18" t="n">
        <f aca="false">'NOAA Sunset Calculator'!D297</f>
        <v>46318</v>
      </c>
      <c r="C297" s="26" t="n">
        <f aca="false">'NOAA Sunset Calculator'!Z297</f>
        <v>0.746859679942454</v>
      </c>
      <c r="D297" s="19" t="n">
        <f aca="false">(B297 &lt;= $A$5)  OR (B297 &gt;= $A$8)</f>
        <v>1</v>
      </c>
      <c r="E297" s="20" t="str">
        <f aca="false">IF(D297, "Hibernating", VLOOKUP($A$2, 'Species Emergence - Field Notes'!$A$2:$E$13, 2, 0))</f>
        <v>Hibernating</v>
      </c>
      <c r="F297" s="20" t="str">
        <f aca="false">IF(D297, "Hibernating", VLOOKUP($A$2, 'Species Emergence - Field Notes'!$A$2:$E$13, 3, 0))</f>
        <v>Hibernating</v>
      </c>
      <c r="G297" s="27" t="str">
        <f aca="false">IF(D297, "Hibernating", MOD($C297+E297/1440, 1))</f>
        <v>Hibernating</v>
      </c>
      <c r="H297" s="27" t="str">
        <f aca="false">IF(D297, "Hibernating", MOD($C297+F297/1440, 1))</f>
        <v>Hibernating</v>
      </c>
    </row>
    <row r="298" customFormat="false" ht="13.8" hidden="false" customHeight="false" outlineLevel="0" collapsed="false">
      <c r="B298" s="18" t="n">
        <f aca="false">'NOAA Sunset Calculator'!D298</f>
        <v>46319</v>
      </c>
      <c r="C298" s="26" t="n">
        <f aca="false">'NOAA Sunset Calculator'!Z298</f>
        <v>0.745457961912076</v>
      </c>
      <c r="D298" s="19" t="n">
        <f aca="false">(B298 &lt;= $A$5)  OR (B298 &gt;= $A$8)</f>
        <v>1</v>
      </c>
      <c r="E298" s="20" t="str">
        <f aca="false">IF(D298, "Hibernating", VLOOKUP($A$2, 'Species Emergence - Field Notes'!$A$2:$E$13, 2, 0))</f>
        <v>Hibernating</v>
      </c>
      <c r="F298" s="20" t="str">
        <f aca="false">IF(D298, "Hibernating", VLOOKUP($A$2, 'Species Emergence - Field Notes'!$A$2:$E$13, 3, 0))</f>
        <v>Hibernating</v>
      </c>
      <c r="G298" s="27" t="str">
        <f aca="false">IF(D298, "Hibernating", MOD($C298+E298/1440, 1))</f>
        <v>Hibernating</v>
      </c>
      <c r="H298" s="27" t="str">
        <f aca="false">IF(D298, "Hibernating", MOD($C298+F298/1440, 1))</f>
        <v>Hibernating</v>
      </c>
    </row>
    <row r="299" customFormat="false" ht="13.8" hidden="false" customHeight="false" outlineLevel="0" collapsed="false">
      <c r="B299" s="18" t="n">
        <f aca="false">'NOAA Sunset Calculator'!D299</f>
        <v>46320</v>
      </c>
      <c r="C299" s="26" t="n">
        <f aca="false">'NOAA Sunset Calculator'!Z299</f>
        <v>0.744069998957448</v>
      </c>
      <c r="D299" s="19" t="n">
        <f aca="false">(B299 &lt;= $A$5)  OR (B299 &gt;= $A$8)</f>
        <v>1</v>
      </c>
      <c r="E299" s="20" t="str">
        <f aca="false">IF(D299, "Hibernating", VLOOKUP($A$2, 'Species Emergence - Field Notes'!$A$2:$E$13, 2, 0))</f>
        <v>Hibernating</v>
      </c>
      <c r="F299" s="20" t="str">
        <f aca="false">IF(D299, "Hibernating", VLOOKUP($A$2, 'Species Emergence - Field Notes'!$A$2:$E$13, 3, 0))</f>
        <v>Hibernating</v>
      </c>
      <c r="G299" s="27" t="str">
        <f aca="false">IF(D299, "Hibernating", MOD($C299+E299/1440, 1))</f>
        <v>Hibernating</v>
      </c>
      <c r="H299" s="27" t="str">
        <f aca="false">IF(D299, "Hibernating", MOD($C299+F299/1440, 1))</f>
        <v>Hibernating</v>
      </c>
    </row>
    <row r="300" customFormat="false" ht="13.8" hidden="false" customHeight="false" outlineLevel="0" collapsed="false">
      <c r="B300" s="18" t="n">
        <f aca="false">'NOAA Sunset Calculator'!D300</f>
        <v>46321</v>
      </c>
      <c r="C300" s="26" t="n">
        <f aca="false">'NOAA Sunset Calculator'!Z300</f>
        <v>0.742696302035178</v>
      </c>
      <c r="D300" s="19" t="n">
        <f aca="false">(B300 &lt;= $A$5)  OR (B300 &gt;= $A$8)</f>
        <v>1</v>
      </c>
      <c r="E300" s="20" t="str">
        <f aca="false">IF(D300, "Hibernating", VLOOKUP($A$2, 'Species Emergence - Field Notes'!$A$2:$E$13, 2, 0))</f>
        <v>Hibernating</v>
      </c>
      <c r="F300" s="20" t="str">
        <f aca="false">IF(D300, "Hibernating", VLOOKUP($A$2, 'Species Emergence - Field Notes'!$A$2:$E$13, 3, 0))</f>
        <v>Hibernating</v>
      </c>
      <c r="G300" s="27" t="str">
        <f aca="false">IF(D300, "Hibernating", MOD($C300+E300/1440, 1))</f>
        <v>Hibernating</v>
      </c>
      <c r="H300" s="27" t="str">
        <f aca="false">IF(D300, "Hibernating", MOD($C300+F300/1440, 1))</f>
        <v>Hibernating</v>
      </c>
    </row>
    <row r="301" customFormat="false" ht="13.8" hidden="false" customHeight="false" outlineLevel="0" collapsed="false">
      <c r="B301" s="18" t="n">
        <f aca="false">'NOAA Sunset Calculator'!D301</f>
        <v>46322</v>
      </c>
      <c r="C301" s="26" t="n">
        <f aca="false">'NOAA Sunset Calculator'!Z301</f>
        <v>0.741337389975517</v>
      </c>
      <c r="D301" s="19" t="n">
        <f aca="false">(B301 &lt;= $A$5)  OR (B301 &gt;= $A$8)</f>
        <v>1</v>
      </c>
      <c r="E301" s="20" t="str">
        <f aca="false">IF(D301, "Hibernating", VLOOKUP($A$2, 'Species Emergence - Field Notes'!$A$2:$E$13, 2, 0))</f>
        <v>Hibernating</v>
      </c>
      <c r="F301" s="20" t="str">
        <f aca="false">IF(D301, "Hibernating", VLOOKUP($A$2, 'Species Emergence - Field Notes'!$A$2:$E$13, 3, 0))</f>
        <v>Hibernating</v>
      </c>
      <c r="G301" s="27" t="str">
        <f aca="false">IF(D301, "Hibernating", MOD($C301+E301/1440, 1))</f>
        <v>Hibernating</v>
      </c>
      <c r="H301" s="27" t="str">
        <f aca="false">IF(D301, "Hibernating", MOD($C301+F301/1440, 1))</f>
        <v>Hibernating</v>
      </c>
    </row>
    <row r="302" customFormat="false" ht="13.8" hidden="false" customHeight="false" outlineLevel="0" collapsed="false">
      <c r="B302" s="18" t="n">
        <f aca="false">'NOAA Sunset Calculator'!D302</f>
        <v>46323</v>
      </c>
      <c r="C302" s="26" t="n">
        <f aca="false">'NOAA Sunset Calculator'!Z302</f>
        <v>0.739993789508066</v>
      </c>
      <c r="D302" s="19" t="n">
        <f aca="false">(B302 &lt;= $A$5)  OR (B302 &gt;= $A$8)</f>
        <v>1</v>
      </c>
      <c r="E302" s="20" t="str">
        <f aca="false">IF(D302, "Hibernating", VLOOKUP($A$2, 'Species Emergence - Field Notes'!$A$2:$E$13, 2, 0))</f>
        <v>Hibernating</v>
      </c>
      <c r="F302" s="20" t="str">
        <f aca="false">IF(D302, "Hibernating", VLOOKUP($A$2, 'Species Emergence - Field Notes'!$A$2:$E$13, 3, 0))</f>
        <v>Hibernating</v>
      </c>
      <c r="G302" s="27" t="str">
        <f aca="false">IF(D302, "Hibernating", MOD($C302+E302/1440, 1))</f>
        <v>Hibernating</v>
      </c>
      <c r="H302" s="27" t="str">
        <f aca="false">IF(D302, "Hibernating", MOD($C302+F302/1440, 1))</f>
        <v>Hibernating</v>
      </c>
    </row>
    <row r="303" customFormat="false" ht="13.8" hidden="false" customHeight="false" outlineLevel="0" collapsed="false">
      <c r="B303" s="18" t="n">
        <f aca="false">'NOAA Sunset Calculator'!D303</f>
        <v>46324</v>
      </c>
      <c r="C303" s="26" t="n">
        <f aca="false">'NOAA Sunset Calculator'!Z303</f>
        <v>0.738666035269075</v>
      </c>
      <c r="D303" s="19" t="n">
        <f aca="false">(B303 &lt;= $A$5)  OR (B303 &gt;= $A$8)</f>
        <v>1</v>
      </c>
      <c r="E303" s="20" t="str">
        <f aca="false">IF(D303, "Hibernating", VLOOKUP($A$2, 'Species Emergence - Field Notes'!$A$2:$E$13, 2, 0))</f>
        <v>Hibernating</v>
      </c>
      <c r="F303" s="20" t="str">
        <f aca="false">IF(D303, "Hibernating", VLOOKUP($A$2, 'Species Emergence - Field Notes'!$A$2:$E$13, 3, 0))</f>
        <v>Hibernating</v>
      </c>
      <c r="G303" s="27" t="str">
        <f aca="false">IF(D303, "Hibernating", MOD($C303+E303/1440, 1))</f>
        <v>Hibernating</v>
      </c>
      <c r="H303" s="27" t="str">
        <f aca="false">IF(D303, "Hibernating", MOD($C303+F303/1440, 1))</f>
        <v>Hibernating</v>
      </c>
    </row>
    <row r="304" customFormat="false" ht="13.8" hidden="false" customHeight="false" outlineLevel="0" collapsed="false">
      <c r="B304" s="18" t="n">
        <f aca="false">'NOAA Sunset Calculator'!D304</f>
        <v>46325</v>
      </c>
      <c r="C304" s="26" t="n">
        <f aca="false">'NOAA Sunset Calculator'!Z304</f>
        <v>0.737354669788775</v>
      </c>
      <c r="D304" s="19" t="n">
        <f aca="false">(B304 &lt;= $A$5)  OR (B304 &gt;= $A$8)</f>
        <v>1</v>
      </c>
      <c r="E304" s="20" t="str">
        <f aca="false">IF(D304, "Hibernating", VLOOKUP($A$2, 'Species Emergence - Field Notes'!$A$2:$E$13, 2, 0))</f>
        <v>Hibernating</v>
      </c>
      <c r="F304" s="20" t="str">
        <f aca="false">IF(D304, "Hibernating", VLOOKUP($A$2, 'Species Emergence - Field Notes'!$A$2:$E$13, 3, 0))</f>
        <v>Hibernating</v>
      </c>
      <c r="G304" s="27" t="str">
        <f aca="false">IF(D304, "Hibernating", MOD($C304+E304/1440, 1))</f>
        <v>Hibernating</v>
      </c>
      <c r="H304" s="27" t="str">
        <f aca="false">IF(D304, "Hibernating", MOD($C304+F304/1440, 1))</f>
        <v>Hibernating</v>
      </c>
    </row>
    <row r="305" customFormat="false" ht="13.8" hidden="false" customHeight="false" outlineLevel="0" collapsed="false">
      <c r="B305" s="18" t="n">
        <f aca="false">'NOAA Sunset Calculator'!D305</f>
        <v>46326</v>
      </c>
      <c r="C305" s="26" t="n">
        <f aca="false">'NOAA Sunset Calculator'!Z305</f>
        <v>0.736060243456713</v>
      </c>
      <c r="D305" s="19" t="n">
        <f aca="false">(B305 &lt;= $A$5)  OR (B305 &gt;= $A$8)</f>
        <v>1</v>
      </c>
      <c r="E305" s="20" t="str">
        <f aca="false">IF(D305, "Hibernating", VLOOKUP($A$2, 'Species Emergence - Field Notes'!$A$2:$E$13, 2, 0))</f>
        <v>Hibernating</v>
      </c>
      <c r="F305" s="20" t="str">
        <f aca="false">IF(D305, "Hibernating", VLOOKUP($A$2, 'Species Emergence - Field Notes'!$A$2:$E$13, 3, 0))</f>
        <v>Hibernating</v>
      </c>
      <c r="G305" s="27" t="str">
        <f aca="false">IF(D305, "Hibernating", MOD($C305+E305/1440, 1))</f>
        <v>Hibernating</v>
      </c>
      <c r="H305" s="27" t="str">
        <f aca="false">IF(D305, "Hibernating", MOD($C305+F305/1440, 1))</f>
        <v>Hibernating</v>
      </c>
    </row>
    <row r="306" customFormat="false" ht="13.8" hidden="false" customHeight="false" outlineLevel="0" collapsed="false">
      <c r="B306" s="18" t="n">
        <f aca="false">'NOAA Sunset Calculator'!D306</f>
        <v>46327</v>
      </c>
      <c r="C306" s="26" t="n">
        <f aca="false">'NOAA Sunset Calculator'!Z306</f>
        <v>0.734783314463199</v>
      </c>
      <c r="D306" s="19" t="n">
        <f aca="false">(B306 &lt;= $A$5)  OR (B306 &gt;= $A$8)</f>
        <v>1</v>
      </c>
      <c r="E306" s="20" t="str">
        <f aca="false">IF(D306, "Hibernating", VLOOKUP($A$2, 'Species Emergence - Field Notes'!$A$2:$E$13, 2, 0))</f>
        <v>Hibernating</v>
      </c>
      <c r="F306" s="20" t="str">
        <f aca="false">IF(D306, "Hibernating", VLOOKUP($A$2, 'Species Emergence - Field Notes'!$A$2:$E$13, 3, 0))</f>
        <v>Hibernating</v>
      </c>
      <c r="G306" s="27" t="str">
        <f aca="false">IF(D306, "Hibernating", MOD($C306+E306/1440, 1))</f>
        <v>Hibernating</v>
      </c>
      <c r="H306" s="27" t="str">
        <f aca="false">IF(D306, "Hibernating", MOD($C306+F306/1440, 1))</f>
        <v>Hibernating</v>
      </c>
    </row>
    <row r="307" customFormat="false" ht="13.8" hidden="false" customHeight="false" outlineLevel="0" collapsed="false">
      <c r="B307" s="18" t="n">
        <f aca="false">'NOAA Sunset Calculator'!D307</f>
        <v>46328</v>
      </c>
      <c r="C307" s="26" t="n">
        <f aca="false">'NOAA Sunset Calculator'!Z307</f>
        <v>0.7335244487145</v>
      </c>
      <c r="D307" s="19" t="n">
        <f aca="false">(B307 &lt;= $A$5)  OR (B307 &gt;= $A$8)</f>
        <v>1</v>
      </c>
      <c r="E307" s="20" t="str">
        <f aca="false">IF(D307, "Hibernating", VLOOKUP($A$2, 'Species Emergence - Field Notes'!$A$2:$E$13, 2, 0))</f>
        <v>Hibernating</v>
      </c>
      <c r="F307" s="20" t="str">
        <f aca="false">IF(D307, "Hibernating", VLOOKUP($A$2, 'Species Emergence - Field Notes'!$A$2:$E$13, 3, 0))</f>
        <v>Hibernating</v>
      </c>
      <c r="G307" s="27" t="str">
        <f aca="false">IF(D307, "Hibernating", MOD($C307+E307/1440, 1))</f>
        <v>Hibernating</v>
      </c>
      <c r="H307" s="27" t="str">
        <f aca="false">IF(D307, "Hibernating", MOD($C307+F307/1440, 1))</f>
        <v>Hibernating</v>
      </c>
    </row>
    <row r="308" customFormat="false" ht="13.8" hidden="false" customHeight="false" outlineLevel="0" collapsed="false">
      <c r="B308" s="18" t="n">
        <f aca="false">'NOAA Sunset Calculator'!D308</f>
        <v>46329</v>
      </c>
      <c r="C308" s="26" t="n">
        <f aca="false">'NOAA Sunset Calculator'!Z308</f>
        <v>0.732284219719424</v>
      </c>
      <c r="D308" s="19" t="n">
        <f aca="false">(B308 &lt;= $A$5)  OR (B308 &gt;= $A$8)</f>
        <v>1</v>
      </c>
      <c r="E308" s="20" t="str">
        <f aca="false">IF(D308, "Hibernating", VLOOKUP($A$2, 'Species Emergence - Field Notes'!$A$2:$E$13, 2, 0))</f>
        <v>Hibernating</v>
      </c>
      <c r="F308" s="20" t="str">
        <f aca="false">IF(D308, "Hibernating", VLOOKUP($A$2, 'Species Emergence - Field Notes'!$A$2:$E$13, 3, 0))</f>
        <v>Hibernating</v>
      </c>
      <c r="G308" s="27" t="str">
        <f aca="false">IF(D308, "Hibernating", MOD($C308+E308/1440, 1))</f>
        <v>Hibernating</v>
      </c>
      <c r="H308" s="27" t="str">
        <f aca="false">IF(D308, "Hibernating", MOD($C308+F308/1440, 1))</f>
        <v>Hibernating</v>
      </c>
    </row>
    <row r="309" customFormat="false" ht="13.8" hidden="false" customHeight="false" outlineLevel="0" collapsed="false">
      <c r="B309" s="18" t="n">
        <f aca="false">'NOAA Sunset Calculator'!D309</f>
        <v>46330</v>
      </c>
      <c r="C309" s="26" t="n">
        <f aca="false">'NOAA Sunset Calculator'!Z309</f>
        <v>0.731063208444608</v>
      </c>
      <c r="D309" s="19" t="n">
        <f aca="false">(B309 &lt;= $A$5)  OR (B309 &gt;= $A$8)</f>
        <v>1</v>
      </c>
      <c r="E309" s="20" t="str">
        <f aca="false">IF(D309, "Hibernating", VLOOKUP($A$2, 'Species Emergence - Field Notes'!$A$2:$E$13, 2, 0))</f>
        <v>Hibernating</v>
      </c>
      <c r="F309" s="20" t="str">
        <f aca="false">IF(D309, "Hibernating", VLOOKUP($A$2, 'Species Emergence - Field Notes'!$A$2:$E$13, 3, 0))</f>
        <v>Hibernating</v>
      </c>
      <c r="G309" s="27" t="str">
        <f aca="false">IF(D309, "Hibernating", MOD($C309+E309/1440, 1))</f>
        <v>Hibernating</v>
      </c>
      <c r="H309" s="27" t="str">
        <f aca="false">IF(D309, "Hibernating", MOD($C309+F309/1440, 1))</f>
        <v>Hibernating</v>
      </c>
    </row>
    <row r="310" customFormat="false" ht="13.8" hidden="false" customHeight="false" outlineLevel="0" collapsed="false">
      <c r="B310" s="18" t="n">
        <f aca="false">'NOAA Sunset Calculator'!D310</f>
        <v>46331</v>
      </c>
      <c r="C310" s="26" t="n">
        <f aca="false">'NOAA Sunset Calculator'!Z310</f>
        <v>0.729862003135664</v>
      </c>
      <c r="D310" s="19" t="n">
        <f aca="false">(B310 &lt;= $A$5)  OR (B310 &gt;= $A$8)</f>
        <v>1</v>
      </c>
      <c r="E310" s="20" t="str">
        <f aca="false">IF(D310, "Hibernating", VLOOKUP($A$2, 'Species Emergence - Field Notes'!$A$2:$E$13, 2, 0))</f>
        <v>Hibernating</v>
      </c>
      <c r="F310" s="20" t="str">
        <f aca="false">IF(D310, "Hibernating", VLOOKUP($A$2, 'Species Emergence - Field Notes'!$A$2:$E$13, 3, 0))</f>
        <v>Hibernating</v>
      </c>
      <c r="G310" s="27" t="str">
        <f aca="false">IF(D310, "Hibernating", MOD($C310+E310/1440, 1))</f>
        <v>Hibernating</v>
      </c>
      <c r="H310" s="27" t="str">
        <f aca="false">IF(D310, "Hibernating", MOD($C310+F310/1440, 1))</f>
        <v>Hibernating</v>
      </c>
    </row>
    <row r="311" customFormat="false" ht="13.8" hidden="false" customHeight="false" outlineLevel="0" collapsed="false">
      <c r="B311" s="18" t="n">
        <f aca="false">'NOAA Sunset Calculator'!D311</f>
        <v>46332</v>
      </c>
      <c r="C311" s="26" t="n">
        <f aca="false">'NOAA Sunset Calculator'!Z311</f>
        <v>0.728681199101206</v>
      </c>
      <c r="D311" s="19" t="n">
        <f aca="false">(B311 &lt;= $A$5)  OR (B311 &gt;= $A$8)</f>
        <v>1</v>
      </c>
      <c r="E311" s="20" t="str">
        <f aca="false">IF(D311, "Hibernating", VLOOKUP($A$2, 'Species Emergence - Field Notes'!$A$2:$E$13, 2, 0))</f>
        <v>Hibernating</v>
      </c>
      <c r="F311" s="20" t="str">
        <f aca="false">IF(D311, "Hibernating", VLOOKUP($A$2, 'Species Emergence - Field Notes'!$A$2:$E$13, 3, 0))</f>
        <v>Hibernating</v>
      </c>
      <c r="G311" s="27" t="str">
        <f aca="false">IF(D311, "Hibernating", MOD($C311+E311/1440, 1))</f>
        <v>Hibernating</v>
      </c>
      <c r="H311" s="27" t="str">
        <f aca="false">IF(D311, "Hibernating", MOD($C311+F311/1440, 1))</f>
        <v>Hibernating</v>
      </c>
    </row>
    <row r="312" customFormat="false" ht="13.8" hidden="false" customHeight="false" outlineLevel="0" collapsed="false">
      <c r="B312" s="18" t="n">
        <f aca="false">'NOAA Sunset Calculator'!D312</f>
        <v>46333</v>
      </c>
      <c r="C312" s="26" t="n">
        <f aca="false">'NOAA Sunset Calculator'!Z312</f>
        <v>0.727521398456498</v>
      </c>
      <c r="D312" s="19" t="n">
        <f aca="false">(B312 &lt;= $A$5)  OR (B312 &gt;= $A$8)</f>
        <v>1</v>
      </c>
      <c r="E312" s="20" t="str">
        <f aca="false">IF(D312, "Hibernating", VLOOKUP($A$2, 'Species Emergence - Field Notes'!$A$2:$E$13, 2, 0))</f>
        <v>Hibernating</v>
      </c>
      <c r="F312" s="20" t="str">
        <f aca="false">IF(D312, "Hibernating", VLOOKUP($A$2, 'Species Emergence - Field Notes'!$A$2:$E$13, 3, 0))</f>
        <v>Hibernating</v>
      </c>
      <c r="G312" s="27" t="str">
        <f aca="false">IF(D312, "Hibernating", MOD($C312+E312/1440, 1))</f>
        <v>Hibernating</v>
      </c>
      <c r="H312" s="27" t="str">
        <f aca="false">IF(D312, "Hibernating", MOD($C312+F312/1440, 1))</f>
        <v>Hibernating</v>
      </c>
    </row>
    <row r="313" customFormat="false" ht="13.8" hidden="false" customHeight="false" outlineLevel="0" collapsed="false">
      <c r="B313" s="18" t="n">
        <f aca="false">'NOAA Sunset Calculator'!D313</f>
        <v>46334</v>
      </c>
      <c r="C313" s="26" t="n">
        <f aca="false">'NOAA Sunset Calculator'!Z313</f>
        <v>0.726383209823338</v>
      </c>
      <c r="D313" s="19" t="n">
        <f aca="false">(B313 &lt;= $A$5)  OR (B313 &gt;= $A$8)</f>
        <v>1</v>
      </c>
      <c r="E313" s="20" t="str">
        <f aca="false">IF(D313, "Hibernating", VLOOKUP($A$2, 'Species Emergence - Field Notes'!$A$2:$E$13, 2, 0))</f>
        <v>Hibernating</v>
      </c>
      <c r="F313" s="20" t="str">
        <f aca="false">IF(D313, "Hibernating", VLOOKUP($A$2, 'Species Emergence - Field Notes'!$A$2:$E$13, 3, 0))</f>
        <v>Hibernating</v>
      </c>
      <c r="G313" s="27" t="str">
        <f aca="false">IF(D313, "Hibernating", MOD($C313+E313/1440, 1))</f>
        <v>Hibernating</v>
      </c>
      <c r="H313" s="27" t="str">
        <f aca="false">IF(D313, "Hibernating", MOD($C313+F313/1440, 1))</f>
        <v>Hibernating</v>
      </c>
    </row>
    <row r="314" customFormat="false" ht="13.8" hidden="false" customHeight="false" outlineLevel="0" collapsed="false">
      <c r="B314" s="18" t="n">
        <f aca="false">'NOAA Sunset Calculator'!D314</f>
        <v>46335</v>
      </c>
      <c r="C314" s="26" t="n">
        <f aca="false">'NOAA Sunset Calculator'!Z314</f>
        <v>0.725267247982722</v>
      </c>
      <c r="D314" s="19" t="n">
        <f aca="false">(B314 &lt;= $A$5)  OR (B314 &gt;= $A$8)</f>
        <v>1</v>
      </c>
      <c r="E314" s="20" t="str">
        <f aca="false">IF(D314, "Hibernating", VLOOKUP($A$2, 'Species Emergence - Field Notes'!$A$2:$E$13, 2, 0))</f>
        <v>Hibernating</v>
      </c>
      <c r="F314" s="20" t="str">
        <f aca="false">IF(D314, "Hibernating", VLOOKUP($A$2, 'Species Emergence - Field Notes'!$A$2:$E$13, 3, 0))</f>
        <v>Hibernating</v>
      </c>
      <c r="G314" s="27" t="str">
        <f aca="false">IF(D314, "Hibernating", MOD($C314+E314/1440, 1))</f>
        <v>Hibernating</v>
      </c>
      <c r="H314" s="27" t="str">
        <f aca="false">IF(D314, "Hibernating", MOD($C314+F314/1440, 1))</f>
        <v>Hibernating</v>
      </c>
    </row>
    <row r="315" customFormat="false" ht="13.8" hidden="false" customHeight="false" outlineLevel="0" collapsed="false">
      <c r="B315" s="18" t="n">
        <f aca="false">'NOAA Sunset Calculator'!D315</f>
        <v>46336</v>
      </c>
      <c r="C315" s="26" t="n">
        <f aca="false">'NOAA Sunset Calculator'!Z315</f>
        <v>0.72417413347649</v>
      </c>
      <c r="D315" s="19" t="n">
        <f aca="false">(B315 &lt;= $A$5)  OR (B315 &gt;= $A$8)</f>
        <v>1</v>
      </c>
      <c r="E315" s="20" t="str">
        <f aca="false">IF(D315, "Hibernating", VLOOKUP($A$2, 'Species Emergence - Field Notes'!$A$2:$E$13, 2, 0))</f>
        <v>Hibernating</v>
      </c>
      <c r="F315" s="20" t="str">
        <f aca="false">IF(D315, "Hibernating", VLOOKUP($A$2, 'Species Emergence - Field Notes'!$A$2:$E$13, 3, 0))</f>
        <v>Hibernating</v>
      </c>
      <c r="G315" s="27" t="str">
        <f aca="false">IF(D315, "Hibernating", MOD($C315+E315/1440, 1))</f>
        <v>Hibernating</v>
      </c>
      <c r="H315" s="27" t="str">
        <f aca="false">IF(D315, "Hibernating", MOD($C315+F315/1440, 1))</f>
        <v>Hibernating</v>
      </c>
    </row>
    <row r="316" customFormat="false" ht="13.8" hidden="false" customHeight="false" outlineLevel="0" collapsed="false">
      <c r="B316" s="18" t="n">
        <f aca="false">'NOAA Sunset Calculator'!D316</f>
        <v>46337</v>
      </c>
      <c r="C316" s="26" t="n">
        <f aca="false">'NOAA Sunset Calculator'!Z316</f>
        <v>0.723104492154291</v>
      </c>
      <c r="D316" s="19" t="n">
        <f aca="false">(B316 &lt;= $A$5)  OR (B316 &gt;= $A$8)</f>
        <v>1</v>
      </c>
      <c r="E316" s="20" t="str">
        <f aca="false">IF(D316, "Hibernating", VLOOKUP($A$2, 'Species Emergence - Field Notes'!$A$2:$E$13, 2, 0))</f>
        <v>Hibernating</v>
      </c>
      <c r="F316" s="20" t="str">
        <f aca="false">IF(D316, "Hibernating", VLOOKUP($A$2, 'Species Emergence - Field Notes'!$A$2:$E$13, 3, 0))</f>
        <v>Hibernating</v>
      </c>
      <c r="G316" s="27" t="str">
        <f aca="false">IF(D316, "Hibernating", MOD($C316+E316/1440, 1))</f>
        <v>Hibernating</v>
      </c>
      <c r="H316" s="27" t="str">
        <f aca="false">IF(D316, "Hibernating", MOD($C316+F316/1440, 1))</f>
        <v>Hibernating</v>
      </c>
    </row>
    <row r="317" customFormat="false" ht="13.8" hidden="false" customHeight="false" outlineLevel="0" collapsed="false">
      <c r="B317" s="18" t="n">
        <f aca="false">'NOAA Sunset Calculator'!D317</f>
        <v>46338</v>
      </c>
      <c r="C317" s="26" t="n">
        <f aca="false">'NOAA Sunset Calculator'!Z317</f>
        <v>0.722058954661964</v>
      </c>
      <c r="D317" s="19" t="n">
        <f aca="false">(B317 &lt;= $A$5)  OR (B317 &gt;= $A$8)</f>
        <v>1</v>
      </c>
      <c r="E317" s="20" t="str">
        <f aca="false">IF(D317, "Hibernating", VLOOKUP($A$2, 'Species Emergence - Field Notes'!$A$2:$E$13, 2, 0))</f>
        <v>Hibernating</v>
      </c>
      <c r="F317" s="20" t="str">
        <f aca="false">IF(D317, "Hibernating", VLOOKUP($A$2, 'Species Emergence - Field Notes'!$A$2:$E$13, 3, 0))</f>
        <v>Hibernating</v>
      </c>
      <c r="G317" s="27" t="str">
        <f aca="false">IF(D317, "Hibernating", MOD($C317+E317/1440, 1))</f>
        <v>Hibernating</v>
      </c>
      <c r="H317" s="27" t="str">
        <f aca="false">IF(D317, "Hibernating", MOD($C317+F317/1440, 1))</f>
        <v>Hibernating</v>
      </c>
    </row>
    <row r="318" customFormat="false" ht="13.8" hidden="false" customHeight="false" outlineLevel="0" collapsed="false">
      <c r="B318" s="18" t="n">
        <f aca="false">'NOAA Sunset Calculator'!D318</f>
        <v>46339</v>
      </c>
      <c r="C318" s="26" t="n">
        <f aca="false">'NOAA Sunset Calculator'!Z318</f>
        <v>0.721038155867475</v>
      </c>
      <c r="D318" s="19" t="n">
        <f aca="false">(B318 &lt;= $A$5)  OR (B318 &gt;= $A$8)</f>
        <v>1</v>
      </c>
      <c r="E318" s="20" t="str">
        <f aca="false">IF(D318, "Hibernating", VLOOKUP($A$2, 'Species Emergence - Field Notes'!$A$2:$E$13, 2, 0))</f>
        <v>Hibernating</v>
      </c>
      <c r="F318" s="20" t="str">
        <f aca="false">IF(D318, "Hibernating", VLOOKUP($A$2, 'Species Emergence - Field Notes'!$A$2:$E$13, 3, 0))</f>
        <v>Hibernating</v>
      </c>
      <c r="G318" s="27" t="str">
        <f aca="false">IF(D318, "Hibernating", MOD($C318+E318/1440, 1))</f>
        <v>Hibernating</v>
      </c>
      <c r="H318" s="27" t="str">
        <f aca="false">IF(D318, "Hibernating", MOD($C318+F318/1440, 1))</f>
        <v>Hibernating</v>
      </c>
    </row>
    <row r="319" customFormat="false" ht="13.8" hidden="false" customHeight="false" outlineLevel="0" collapsed="false">
      <c r="B319" s="18" t="n">
        <f aca="false">'NOAA Sunset Calculator'!D319</f>
        <v>46340</v>
      </c>
      <c r="C319" s="26" t="n">
        <f aca="false">'NOAA Sunset Calculator'!Z319</f>
        <v>0.720042734220523</v>
      </c>
      <c r="D319" s="19" t="n">
        <f aca="false">(B319 &lt;= $A$5)  OR (B319 &gt;= $A$8)</f>
        <v>1</v>
      </c>
      <c r="E319" s="20" t="str">
        <f aca="false">IF(D319, "Hibernating", VLOOKUP($A$2, 'Species Emergence - Field Notes'!$A$2:$E$13, 2, 0))</f>
        <v>Hibernating</v>
      </c>
      <c r="F319" s="20" t="str">
        <f aca="false">IF(D319, "Hibernating", VLOOKUP($A$2, 'Species Emergence - Field Notes'!$A$2:$E$13, 3, 0))</f>
        <v>Hibernating</v>
      </c>
      <c r="G319" s="27" t="str">
        <f aca="false">IF(D319, "Hibernating", MOD($C319+E319/1440, 1))</f>
        <v>Hibernating</v>
      </c>
      <c r="H319" s="27" t="str">
        <f aca="false">IF(D319, "Hibernating", MOD($C319+F319/1440, 1))</f>
        <v>Hibernating</v>
      </c>
    </row>
    <row r="320" customFormat="false" ht="13.8" hidden="false" customHeight="false" outlineLevel="0" collapsed="false">
      <c r="B320" s="18" t="n">
        <f aca="false">'NOAA Sunset Calculator'!D320</f>
        <v>46341</v>
      </c>
      <c r="C320" s="26" t="n">
        <f aca="false">'NOAA Sunset Calculator'!Z320</f>
        <v>0.719073331042009</v>
      </c>
      <c r="D320" s="19" t="n">
        <f aca="false">(B320 &lt;= $A$5)  OR (B320 &gt;= $A$8)</f>
        <v>1</v>
      </c>
      <c r="E320" s="20" t="str">
        <f aca="false">IF(D320, "Hibernating", VLOOKUP($A$2, 'Species Emergence - Field Notes'!$A$2:$E$13, 2, 0))</f>
        <v>Hibernating</v>
      </c>
      <c r="F320" s="20" t="str">
        <f aca="false">IF(D320, "Hibernating", VLOOKUP($A$2, 'Species Emergence - Field Notes'!$A$2:$E$13, 3, 0))</f>
        <v>Hibernating</v>
      </c>
      <c r="G320" s="27" t="str">
        <f aca="false">IF(D320, "Hibernating", MOD($C320+E320/1440, 1))</f>
        <v>Hibernating</v>
      </c>
      <c r="H320" s="27" t="str">
        <f aca="false">IF(D320, "Hibernating", MOD($C320+F320/1440, 1))</f>
        <v>Hibernating</v>
      </c>
    </row>
    <row r="321" customFormat="false" ht="13.8" hidden="false" customHeight="false" outlineLevel="0" collapsed="false">
      <c r="B321" s="18" t="n">
        <f aca="false">'NOAA Sunset Calculator'!D321</f>
        <v>46342</v>
      </c>
      <c r="C321" s="26" t="n">
        <f aca="false">'NOAA Sunset Calculator'!Z321</f>
        <v>0.718130589739687</v>
      </c>
      <c r="D321" s="19" t="n">
        <f aca="false">(B321 &lt;= $A$5)  OR (B321 &gt;= $A$8)</f>
        <v>1</v>
      </c>
      <c r="E321" s="20" t="str">
        <f aca="false">IF(D321, "Hibernating", VLOOKUP($A$2, 'Species Emergence - Field Notes'!$A$2:$E$13, 2, 0))</f>
        <v>Hibernating</v>
      </c>
      <c r="F321" s="20" t="str">
        <f aca="false">IF(D321, "Hibernating", VLOOKUP($A$2, 'Species Emergence - Field Notes'!$A$2:$E$13, 3, 0))</f>
        <v>Hibernating</v>
      </c>
      <c r="G321" s="27" t="str">
        <f aca="false">IF(D321, "Hibernating", MOD($C321+E321/1440, 1))</f>
        <v>Hibernating</v>
      </c>
      <c r="H321" s="27" t="str">
        <f aca="false">IF(D321, "Hibernating", MOD($C321+F321/1440, 1))</f>
        <v>Hibernating</v>
      </c>
    </row>
    <row r="322" customFormat="false" ht="13.8" hidden="false" customHeight="false" outlineLevel="0" collapsed="false">
      <c r="B322" s="18" t="n">
        <f aca="false">'NOAA Sunset Calculator'!D322</f>
        <v>46343</v>
      </c>
      <c r="C322" s="26" t="n">
        <f aca="false">'NOAA Sunset Calculator'!Z322</f>
        <v>0.717215154946466</v>
      </c>
      <c r="D322" s="19" t="n">
        <f aca="false">(B322 &lt;= $A$5)  OR (B322 &gt;= $A$8)</f>
        <v>1</v>
      </c>
      <c r="E322" s="20" t="str">
        <f aca="false">IF(D322, "Hibernating", VLOOKUP($A$2, 'Species Emergence - Field Notes'!$A$2:$E$13, 2, 0))</f>
        <v>Hibernating</v>
      </c>
      <c r="F322" s="20" t="str">
        <f aca="false">IF(D322, "Hibernating", VLOOKUP($A$2, 'Species Emergence - Field Notes'!$A$2:$E$13, 3, 0))</f>
        <v>Hibernating</v>
      </c>
      <c r="G322" s="27" t="str">
        <f aca="false">IF(D322, "Hibernating", MOD($C322+E322/1440, 1))</f>
        <v>Hibernating</v>
      </c>
      <c r="H322" s="27" t="str">
        <f aca="false">IF(D322, "Hibernating", MOD($C322+F322/1440, 1))</f>
        <v>Hibernating</v>
      </c>
    </row>
    <row r="323" customFormat="false" ht="13.8" hidden="false" customHeight="false" outlineLevel="0" collapsed="false">
      <c r="B323" s="18" t="n">
        <f aca="false">'NOAA Sunset Calculator'!D323</f>
        <v>46344</v>
      </c>
      <c r="C323" s="26" t="n">
        <f aca="false">'NOAA Sunset Calculator'!Z323</f>
        <v>0.716327671578112</v>
      </c>
      <c r="D323" s="19" t="n">
        <f aca="false">(B323 &lt;= $A$5)  OR (B323 &gt;= $A$8)</f>
        <v>1</v>
      </c>
      <c r="E323" s="20" t="str">
        <f aca="false">IF(D323, "Hibernating", VLOOKUP($A$2, 'Species Emergence - Field Notes'!$A$2:$E$13, 2, 0))</f>
        <v>Hibernating</v>
      </c>
      <c r="F323" s="20" t="str">
        <f aca="false">IF(D323, "Hibernating", VLOOKUP($A$2, 'Species Emergence - Field Notes'!$A$2:$E$13, 3, 0))</f>
        <v>Hibernating</v>
      </c>
      <c r="G323" s="27" t="str">
        <f aca="false">IF(D323, "Hibernating", MOD($C323+E323/1440, 1))</f>
        <v>Hibernating</v>
      </c>
      <c r="H323" s="27" t="str">
        <f aca="false">IF(D323, "Hibernating", MOD($C323+F323/1440, 1))</f>
        <v>Hibernating</v>
      </c>
    </row>
    <row r="324" customFormat="false" ht="13.8" hidden="false" customHeight="false" outlineLevel="0" collapsed="false">
      <c r="B324" s="18" t="n">
        <f aca="false">'NOAA Sunset Calculator'!D324</f>
        <v>46345</v>
      </c>
      <c r="C324" s="26" t="n">
        <f aca="false">'NOAA Sunset Calculator'!Z324</f>
        <v>0.715468783807419</v>
      </c>
      <c r="D324" s="19" t="n">
        <f aca="false">(B324 &lt;= $A$5)  OR (B324 &gt;= $A$8)</f>
        <v>1</v>
      </c>
      <c r="E324" s="20" t="str">
        <f aca="false">IF(D324, "Hibernating", VLOOKUP($A$2, 'Species Emergence - Field Notes'!$A$2:$E$13, 2, 0))</f>
        <v>Hibernating</v>
      </c>
      <c r="F324" s="20" t="str">
        <f aca="false">IF(D324, "Hibernating", VLOOKUP($A$2, 'Species Emergence - Field Notes'!$A$2:$E$13, 3, 0))</f>
        <v>Hibernating</v>
      </c>
      <c r="G324" s="27" t="str">
        <f aca="false">IF(D324, "Hibernating", MOD($C324+E324/1440, 1))</f>
        <v>Hibernating</v>
      </c>
      <c r="H324" s="27" t="str">
        <f aca="false">IF(D324, "Hibernating", MOD($C324+F324/1440, 1))</f>
        <v>Hibernating</v>
      </c>
    </row>
    <row r="325" customFormat="false" ht="13.8" hidden="false" customHeight="false" outlineLevel="0" collapsed="false">
      <c r="B325" s="18" t="n">
        <f aca="false">'NOAA Sunset Calculator'!D325</f>
        <v>46346</v>
      </c>
      <c r="C325" s="26" t="n">
        <f aca="false">'NOAA Sunset Calculator'!Z325</f>
        <v>0.714639133952335</v>
      </c>
      <c r="D325" s="19" t="n">
        <f aca="false">(B325 &lt;= $A$5)  OR (B325 &gt;= $A$8)</f>
        <v>1</v>
      </c>
      <c r="E325" s="20" t="str">
        <f aca="false">IF(D325, "Hibernating", VLOOKUP($A$2, 'Species Emergence - Field Notes'!$A$2:$E$13, 2, 0))</f>
        <v>Hibernating</v>
      </c>
      <c r="F325" s="20" t="str">
        <f aca="false">IF(D325, "Hibernating", VLOOKUP($A$2, 'Species Emergence - Field Notes'!$A$2:$E$13, 3, 0))</f>
        <v>Hibernating</v>
      </c>
      <c r="G325" s="27" t="str">
        <f aca="false">IF(D325, "Hibernating", MOD($C325+E325/1440, 1))</f>
        <v>Hibernating</v>
      </c>
      <c r="H325" s="27" t="str">
        <f aca="false">IF(D325, "Hibernating", MOD($C325+F325/1440, 1))</f>
        <v>Hibernating</v>
      </c>
    </row>
    <row r="326" customFormat="false" ht="13.8" hidden="false" customHeight="false" outlineLevel="0" collapsed="false">
      <c r="B326" s="18" t="n">
        <f aca="false">'NOAA Sunset Calculator'!D326</f>
        <v>46347</v>
      </c>
      <c r="C326" s="26" t="n">
        <f aca="false">'NOAA Sunset Calculator'!Z326</f>
        <v>0.713839361276012</v>
      </c>
      <c r="D326" s="19" t="n">
        <f aca="false">(B326 &lt;= $A$5)  OR (B326 &gt;= $A$8)</f>
        <v>1</v>
      </c>
      <c r="E326" s="20" t="str">
        <f aca="false">IF(D326, "Hibernating", VLOOKUP($A$2, 'Species Emergence - Field Notes'!$A$2:$E$13, 2, 0))</f>
        <v>Hibernating</v>
      </c>
      <c r="F326" s="20" t="str">
        <f aca="false">IF(D326, "Hibernating", VLOOKUP($A$2, 'Species Emergence - Field Notes'!$A$2:$E$13, 3, 0))</f>
        <v>Hibernating</v>
      </c>
      <c r="G326" s="27" t="str">
        <f aca="false">IF(D326, "Hibernating", MOD($C326+E326/1440, 1))</f>
        <v>Hibernating</v>
      </c>
      <c r="H326" s="27" t="str">
        <f aca="false">IF(D326, "Hibernating", MOD($C326+F326/1440, 1))</f>
        <v>Hibernating</v>
      </c>
    </row>
    <row r="327" customFormat="false" ht="13.8" hidden="false" customHeight="false" outlineLevel="0" collapsed="false">
      <c r="B327" s="18" t="n">
        <f aca="false">'NOAA Sunset Calculator'!D327</f>
        <v>46348</v>
      </c>
      <c r="C327" s="26" t="n">
        <f aca="false">'NOAA Sunset Calculator'!Z327</f>
        <v>0.71307010069733</v>
      </c>
      <c r="D327" s="19" t="n">
        <f aca="false">(B327 &lt;= $A$5)  OR (B327 &gt;= $A$8)</f>
        <v>1</v>
      </c>
      <c r="E327" s="20" t="str">
        <f aca="false">IF(D327, "Hibernating", VLOOKUP($A$2, 'Species Emergence - Field Notes'!$A$2:$E$13, 2, 0))</f>
        <v>Hibernating</v>
      </c>
      <c r="F327" s="20" t="str">
        <f aca="false">IF(D327, "Hibernating", VLOOKUP($A$2, 'Species Emergence - Field Notes'!$A$2:$E$13, 3, 0))</f>
        <v>Hibernating</v>
      </c>
      <c r="G327" s="27" t="str">
        <f aca="false">IF(D327, "Hibernating", MOD($C327+E327/1440, 1))</f>
        <v>Hibernating</v>
      </c>
      <c r="H327" s="27" t="str">
        <f aca="false">IF(D327, "Hibernating", MOD($C327+F327/1440, 1))</f>
        <v>Hibernating</v>
      </c>
    </row>
    <row r="328" customFormat="false" ht="13.8" hidden="false" customHeight="false" outlineLevel="0" collapsed="false">
      <c r="B328" s="18" t="n">
        <f aca="false">'NOAA Sunset Calculator'!D328</f>
        <v>46349</v>
      </c>
      <c r="C328" s="26" t="n">
        <f aca="false">'NOAA Sunset Calculator'!Z328</f>
        <v>0.712331981411187</v>
      </c>
      <c r="D328" s="19" t="n">
        <f aca="false">(B328 &lt;= $A$5)  OR (B328 &gt;= $A$8)</f>
        <v>1</v>
      </c>
      <c r="E328" s="20" t="str">
        <f aca="false">IF(D328, "Hibernating", VLOOKUP($A$2, 'Species Emergence - Field Notes'!$A$2:$E$13, 2, 0))</f>
        <v>Hibernating</v>
      </c>
      <c r="F328" s="20" t="str">
        <f aca="false">IF(D328, "Hibernating", VLOOKUP($A$2, 'Species Emergence - Field Notes'!$A$2:$E$13, 3, 0))</f>
        <v>Hibernating</v>
      </c>
      <c r="G328" s="27" t="str">
        <f aca="false">IF(D328, "Hibernating", MOD($C328+E328/1440, 1))</f>
        <v>Hibernating</v>
      </c>
      <c r="H328" s="27" t="str">
        <f aca="false">IF(D328, "Hibernating", MOD($C328+F328/1440, 1))</f>
        <v>Hibernating</v>
      </c>
    </row>
    <row r="329" customFormat="false" ht="13.8" hidden="false" customHeight="false" outlineLevel="0" collapsed="false">
      <c r="B329" s="18" t="n">
        <f aca="false">'NOAA Sunset Calculator'!D329</f>
        <v>46350</v>
      </c>
      <c r="C329" s="26" t="n">
        <f aca="false">'NOAA Sunset Calculator'!Z329</f>
        <v>0.711625625418514</v>
      </c>
      <c r="D329" s="19" t="n">
        <f aca="false">(B329 &lt;= $A$5)  OR (B329 &gt;= $A$8)</f>
        <v>1</v>
      </c>
      <c r="E329" s="20" t="str">
        <f aca="false">IF(D329, "Hibernating", VLOOKUP($A$2, 'Species Emergence - Field Notes'!$A$2:$E$13, 2, 0))</f>
        <v>Hibernating</v>
      </c>
      <c r="F329" s="20" t="str">
        <f aca="false">IF(D329, "Hibernating", VLOOKUP($A$2, 'Species Emergence - Field Notes'!$A$2:$E$13, 3, 0))</f>
        <v>Hibernating</v>
      </c>
      <c r="G329" s="27" t="str">
        <f aca="false">IF(D329, "Hibernating", MOD($C329+E329/1440, 1))</f>
        <v>Hibernating</v>
      </c>
      <c r="H329" s="27" t="str">
        <f aca="false">IF(D329, "Hibernating", MOD($C329+F329/1440, 1))</f>
        <v>Hibernating</v>
      </c>
    </row>
    <row r="330" customFormat="false" ht="13.8" hidden="false" customHeight="false" outlineLevel="0" collapsed="false">
      <c r="B330" s="18" t="n">
        <f aca="false">'NOAA Sunset Calculator'!D330</f>
        <v>46351</v>
      </c>
      <c r="C330" s="26" t="n">
        <f aca="false">'NOAA Sunset Calculator'!Z330</f>
        <v>0.710951645966964</v>
      </c>
      <c r="D330" s="19" t="n">
        <f aca="false">(B330 &lt;= $A$5)  OR (B330 &gt;= $A$8)</f>
        <v>1</v>
      </c>
      <c r="E330" s="20" t="str">
        <f aca="false">IF(D330, "Hibernating", VLOOKUP($A$2, 'Species Emergence - Field Notes'!$A$2:$E$13, 2, 0))</f>
        <v>Hibernating</v>
      </c>
      <c r="F330" s="20" t="str">
        <f aca="false">IF(D330, "Hibernating", VLOOKUP($A$2, 'Species Emergence - Field Notes'!$A$2:$E$13, 3, 0))</f>
        <v>Hibernating</v>
      </c>
      <c r="G330" s="27" t="str">
        <f aca="false">IF(D330, "Hibernating", MOD($C330+E330/1440, 1))</f>
        <v>Hibernating</v>
      </c>
      <c r="H330" s="27" t="str">
        <f aca="false">IF(D330, "Hibernating", MOD($C330+F330/1440, 1))</f>
        <v>Hibernating</v>
      </c>
    </row>
    <row r="331" customFormat="false" ht="13.8" hidden="false" customHeight="false" outlineLevel="0" collapsed="false">
      <c r="B331" s="18" t="n">
        <f aca="false">'NOAA Sunset Calculator'!D331</f>
        <v>46352</v>
      </c>
      <c r="C331" s="26" t="n">
        <f aca="false">'NOAA Sunset Calculator'!Z331</f>
        <v>0.710310645904101</v>
      </c>
      <c r="D331" s="19" t="n">
        <f aca="false">(B331 &lt;= $A$5)  OR (B331 &gt;= $A$8)</f>
        <v>1</v>
      </c>
      <c r="E331" s="20" t="str">
        <f aca="false">IF(D331, "Hibernating", VLOOKUP($A$2, 'Species Emergence - Field Notes'!$A$2:$E$13, 2, 0))</f>
        <v>Hibernating</v>
      </c>
      <c r="F331" s="20" t="str">
        <f aca="false">IF(D331, "Hibernating", VLOOKUP($A$2, 'Species Emergence - Field Notes'!$A$2:$E$13, 3, 0))</f>
        <v>Hibernating</v>
      </c>
      <c r="G331" s="27" t="str">
        <f aca="false">IF(D331, "Hibernating", MOD($C331+E331/1440, 1))</f>
        <v>Hibernating</v>
      </c>
      <c r="H331" s="27" t="str">
        <f aca="false">IF(D331, "Hibernating", MOD($C331+F331/1440, 1))</f>
        <v>Hibernating</v>
      </c>
    </row>
    <row r="332" customFormat="false" ht="13.8" hidden="false" customHeight="false" outlineLevel="0" collapsed="false">
      <c r="B332" s="18" t="n">
        <f aca="false">'NOAA Sunset Calculator'!D332</f>
        <v>46353</v>
      </c>
      <c r="C332" s="26" t="n">
        <f aca="false">'NOAA Sunset Calculator'!Z332</f>
        <v>0.709703215946005</v>
      </c>
      <c r="D332" s="19" t="n">
        <f aca="false">(B332 &lt;= $A$5)  OR (B332 &gt;= $A$8)</f>
        <v>1</v>
      </c>
      <c r="E332" s="20" t="str">
        <f aca="false">IF(D332, "Hibernating", VLOOKUP($A$2, 'Species Emergence - Field Notes'!$A$2:$E$13, 2, 0))</f>
        <v>Hibernating</v>
      </c>
      <c r="F332" s="20" t="str">
        <f aca="false">IF(D332, "Hibernating", VLOOKUP($A$2, 'Species Emergence - Field Notes'!$A$2:$E$13, 3, 0))</f>
        <v>Hibernating</v>
      </c>
      <c r="G332" s="27" t="str">
        <f aca="false">IF(D332, "Hibernating", MOD($C332+E332/1440, 1))</f>
        <v>Hibernating</v>
      </c>
      <c r="H332" s="27" t="str">
        <f aca="false">IF(D332, "Hibernating", MOD($C332+F332/1440, 1))</f>
        <v>Hibernating</v>
      </c>
    </row>
    <row r="333" customFormat="false" ht="13.8" hidden="false" customHeight="false" outlineLevel="0" collapsed="false">
      <c r="B333" s="18" t="n">
        <f aca="false">'NOAA Sunset Calculator'!D333</f>
        <v>46354</v>
      </c>
      <c r="C333" s="26" t="n">
        <f aca="false">'NOAA Sunset Calculator'!Z333</f>
        <v>0.709129932865337</v>
      </c>
      <c r="D333" s="19" t="n">
        <f aca="false">(B333 &lt;= $A$5)  OR (B333 &gt;= $A$8)</f>
        <v>1</v>
      </c>
      <c r="E333" s="20" t="str">
        <f aca="false">IF(D333, "Hibernating", VLOOKUP($A$2, 'Species Emergence - Field Notes'!$A$2:$E$13, 2, 0))</f>
        <v>Hibernating</v>
      </c>
      <c r="F333" s="20" t="str">
        <f aca="false">IF(D333, "Hibernating", VLOOKUP($A$2, 'Species Emergence - Field Notes'!$A$2:$E$13, 3, 0))</f>
        <v>Hibernating</v>
      </c>
      <c r="G333" s="27" t="str">
        <f aca="false">IF(D333, "Hibernating", MOD($C333+E333/1440, 1))</f>
        <v>Hibernating</v>
      </c>
      <c r="H333" s="27" t="str">
        <f aca="false">IF(D333, "Hibernating", MOD($C333+F333/1440, 1))</f>
        <v>Hibernating</v>
      </c>
    </row>
    <row r="334" customFormat="false" ht="13.8" hidden="false" customHeight="false" outlineLevel="0" collapsed="false">
      <c r="B334" s="18" t="n">
        <f aca="false">'NOAA Sunset Calculator'!D334</f>
        <v>46355</v>
      </c>
      <c r="C334" s="26" t="n">
        <f aca="false">'NOAA Sunset Calculator'!Z334</f>
        <v>0.7085913576041</v>
      </c>
      <c r="D334" s="19" t="n">
        <f aca="false">(B334 &lt;= $A$5)  OR (B334 &gt;= $A$8)</f>
        <v>1</v>
      </c>
      <c r="E334" s="20" t="str">
        <f aca="false">IF(D334, "Hibernating", VLOOKUP($A$2, 'Species Emergence - Field Notes'!$A$2:$E$13, 2, 0))</f>
        <v>Hibernating</v>
      </c>
      <c r="F334" s="20" t="str">
        <f aca="false">IF(D334, "Hibernating", VLOOKUP($A$2, 'Species Emergence - Field Notes'!$A$2:$E$13, 3, 0))</f>
        <v>Hibernating</v>
      </c>
      <c r="G334" s="27" t="str">
        <f aca="false">IF(D334, "Hibernating", MOD($C334+E334/1440, 1))</f>
        <v>Hibernating</v>
      </c>
      <c r="H334" s="27" t="str">
        <f aca="false">IF(D334, "Hibernating", MOD($C334+F334/1440, 1))</f>
        <v>Hibernating</v>
      </c>
    </row>
    <row r="335" customFormat="false" ht="13.8" hidden="false" customHeight="false" outlineLevel="0" collapsed="false">
      <c r="B335" s="18" t="n">
        <f aca="false">'NOAA Sunset Calculator'!D335</f>
        <v>46356</v>
      </c>
      <c r="C335" s="26" t="n">
        <f aca="false">'NOAA Sunset Calculator'!Z335</f>
        <v>0.70808803331763</v>
      </c>
      <c r="D335" s="19" t="n">
        <f aca="false">(B335 &lt;= $A$5)  OR (B335 &gt;= $A$8)</f>
        <v>1</v>
      </c>
      <c r="E335" s="20" t="str">
        <f aca="false">IF(D335, "Hibernating", VLOOKUP($A$2, 'Species Emergence - Field Notes'!$A$2:$E$13, 2, 0))</f>
        <v>Hibernating</v>
      </c>
      <c r="F335" s="20" t="str">
        <f aca="false">IF(D335, "Hibernating", VLOOKUP($A$2, 'Species Emergence - Field Notes'!$A$2:$E$13, 3, 0))</f>
        <v>Hibernating</v>
      </c>
      <c r="G335" s="27" t="str">
        <f aca="false">IF(D335, "Hibernating", MOD($C335+E335/1440, 1))</f>
        <v>Hibernating</v>
      </c>
      <c r="H335" s="27" t="str">
        <f aca="false">IF(D335, "Hibernating", MOD($C335+F335/1440, 1))</f>
        <v>Hibernating</v>
      </c>
    </row>
    <row r="336" customFormat="false" ht="13.8" hidden="false" customHeight="false" outlineLevel="0" collapsed="false">
      <c r="B336" s="18" t="n">
        <f aca="false">'NOAA Sunset Calculator'!D336</f>
        <v>46357</v>
      </c>
      <c r="C336" s="26" t="n">
        <f aca="false">'NOAA Sunset Calculator'!Z336</f>
        <v>0.707620483357617</v>
      </c>
      <c r="D336" s="19" t="n">
        <f aca="false">(B336 &lt;= $A$5)  OR (B336 &gt;= $A$8)</f>
        <v>1</v>
      </c>
      <c r="E336" s="20" t="str">
        <f aca="false">IF(D336, "Hibernating", VLOOKUP($A$2, 'Species Emergence - Field Notes'!$A$2:$E$13, 2, 0))</f>
        <v>Hibernating</v>
      </c>
      <c r="F336" s="20" t="str">
        <f aca="false">IF(D336, "Hibernating", VLOOKUP($A$2, 'Species Emergence - Field Notes'!$A$2:$E$13, 3, 0))</f>
        <v>Hibernating</v>
      </c>
      <c r="G336" s="27" t="str">
        <f aca="false">IF(D336, "Hibernating", MOD($C336+E336/1440, 1))</f>
        <v>Hibernating</v>
      </c>
      <c r="H336" s="27" t="str">
        <f aca="false">IF(D336, "Hibernating", MOD($C336+F336/1440, 1))</f>
        <v>Hibernating</v>
      </c>
    </row>
    <row r="337" customFormat="false" ht="13.8" hidden="false" customHeight="false" outlineLevel="0" collapsed="false">
      <c r="B337" s="18" t="n">
        <f aca="false">'NOAA Sunset Calculator'!D337</f>
        <v>46358</v>
      </c>
      <c r="C337" s="26" t="n">
        <f aca="false">'NOAA Sunset Calculator'!Z337</f>
        <v>0.707189209203337</v>
      </c>
      <c r="D337" s="19" t="n">
        <f aca="false">(B337 &lt;= $A$5)  OR (B337 &gt;= $A$8)</f>
        <v>1</v>
      </c>
      <c r="E337" s="20" t="str">
        <f aca="false">IF(D337, "Hibernating", VLOOKUP($A$2, 'Species Emergence - Field Notes'!$A$2:$E$13, 2, 0))</f>
        <v>Hibernating</v>
      </c>
      <c r="F337" s="20" t="str">
        <f aca="false">IF(D337, "Hibernating", VLOOKUP($A$2, 'Species Emergence - Field Notes'!$A$2:$E$13, 3, 0))</f>
        <v>Hibernating</v>
      </c>
      <c r="G337" s="27" t="str">
        <f aca="false">IF(D337, "Hibernating", MOD($C337+E337/1440, 1))</f>
        <v>Hibernating</v>
      </c>
      <c r="H337" s="27" t="str">
        <f aca="false">IF(D337, "Hibernating", MOD($C337+F337/1440, 1))</f>
        <v>Hibernating</v>
      </c>
    </row>
    <row r="338" customFormat="false" ht="13.8" hidden="false" customHeight="false" outlineLevel="0" collapsed="false">
      <c r="B338" s="18" t="n">
        <f aca="false">'NOAA Sunset Calculator'!D338</f>
        <v>46359</v>
      </c>
      <c r="C338" s="26" t="n">
        <f aca="false">'NOAA Sunset Calculator'!Z338</f>
        <v>0.706794688351584</v>
      </c>
      <c r="D338" s="19" t="n">
        <f aca="false">(B338 &lt;= $A$5)  OR (B338 &gt;= $A$8)</f>
        <v>1</v>
      </c>
      <c r="E338" s="20" t="str">
        <f aca="false">IF(D338, "Hibernating", VLOOKUP($A$2, 'Species Emergence - Field Notes'!$A$2:$E$13, 2, 0))</f>
        <v>Hibernating</v>
      </c>
      <c r="F338" s="20" t="str">
        <f aca="false">IF(D338, "Hibernating", VLOOKUP($A$2, 'Species Emergence - Field Notes'!$A$2:$E$13, 3, 0))</f>
        <v>Hibernating</v>
      </c>
      <c r="G338" s="27" t="str">
        <f aca="false">IF(D338, "Hibernating", MOD($C338+E338/1440, 1))</f>
        <v>Hibernating</v>
      </c>
      <c r="H338" s="27" t="str">
        <f aca="false">IF(D338, "Hibernating", MOD($C338+F338/1440, 1))</f>
        <v>Hibernating</v>
      </c>
    </row>
    <row r="339" customFormat="false" ht="13.8" hidden="false" customHeight="false" outlineLevel="0" collapsed="false">
      <c r="B339" s="18" t="n">
        <f aca="false">'NOAA Sunset Calculator'!D339</f>
        <v>46360</v>
      </c>
      <c r="C339" s="26" t="n">
        <f aca="false">'NOAA Sunset Calculator'!Z339</f>
        <v>0.70643737217717</v>
      </c>
      <c r="D339" s="19" t="n">
        <f aca="false">(B339 &lt;= $A$5)  OR (B339 &gt;= $A$8)</f>
        <v>1</v>
      </c>
      <c r="E339" s="20" t="str">
        <f aca="false">IF(D339, "Hibernating", VLOOKUP($A$2, 'Species Emergence - Field Notes'!$A$2:$E$13, 2, 0))</f>
        <v>Hibernating</v>
      </c>
      <c r="F339" s="20" t="str">
        <f aca="false">IF(D339, "Hibernating", VLOOKUP($A$2, 'Species Emergence - Field Notes'!$A$2:$E$13, 3, 0))</f>
        <v>Hibernating</v>
      </c>
      <c r="G339" s="27" t="str">
        <f aca="false">IF(D339, "Hibernating", MOD($C339+E339/1440, 1))</f>
        <v>Hibernating</v>
      </c>
      <c r="H339" s="27" t="str">
        <f aca="false">IF(D339, "Hibernating", MOD($C339+F339/1440, 1))</f>
        <v>Hibernating</v>
      </c>
    </row>
    <row r="340" customFormat="false" ht="13.8" hidden="false" customHeight="false" outlineLevel="0" collapsed="false">
      <c r="B340" s="18" t="n">
        <f aca="false">'NOAA Sunset Calculator'!D340</f>
        <v>46361</v>
      </c>
      <c r="C340" s="26" t="n">
        <f aca="false">'NOAA Sunset Calculator'!Z340</f>
        <v>0.706117683777096</v>
      </c>
      <c r="D340" s="19" t="n">
        <f aca="false">(B340 &lt;= $A$5)  OR (B340 &gt;= $A$8)</f>
        <v>1</v>
      </c>
      <c r="E340" s="20" t="str">
        <f aca="false">IF(D340, "Hibernating", VLOOKUP($A$2, 'Species Emergence - Field Notes'!$A$2:$E$13, 2, 0))</f>
        <v>Hibernating</v>
      </c>
      <c r="F340" s="20" t="str">
        <f aca="false">IF(D340, "Hibernating", VLOOKUP($A$2, 'Species Emergence - Field Notes'!$A$2:$E$13, 3, 0))</f>
        <v>Hibernating</v>
      </c>
      <c r="G340" s="27" t="str">
        <f aca="false">IF(D340, "Hibernating", MOD($C340+E340/1440, 1))</f>
        <v>Hibernating</v>
      </c>
      <c r="H340" s="27" t="str">
        <f aca="false">IF(D340, "Hibernating", MOD($C340+F340/1440, 1))</f>
        <v>Hibernating</v>
      </c>
    </row>
    <row r="341" customFormat="false" ht="13.8" hidden="false" customHeight="false" outlineLevel="0" collapsed="false">
      <c r="B341" s="18" t="n">
        <f aca="false">'NOAA Sunset Calculator'!D341</f>
        <v>46362</v>
      </c>
      <c r="C341" s="26" t="n">
        <f aca="false">'NOAA Sunset Calculator'!Z341</f>
        <v>0.705836015812779</v>
      </c>
      <c r="D341" s="19" t="n">
        <f aca="false">(B341 &lt;= $A$5)  OR (B341 &gt;= $A$8)</f>
        <v>1</v>
      </c>
      <c r="E341" s="20" t="str">
        <f aca="false">IF(D341, "Hibernating", VLOOKUP($A$2, 'Species Emergence - Field Notes'!$A$2:$E$13, 2, 0))</f>
        <v>Hibernating</v>
      </c>
      <c r="F341" s="20" t="str">
        <f aca="false">IF(D341, "Hibernating", VLOOKUP($A$2, 'Species Emergence - Field Notes'!$A$2:$E$13, 3, 0))</f>
        <v>Hibernating</v>
      </c>
      <c r="G341" s="27" t="str">
        <f aca="false">IF(D341, "Hibernating", MOD($C341+E341/1440, 1))</f>
        <v>Hibernating</v>
      </c>
      <c r="H341" s="27" t="str">
        <f aca="false">IF(D341, "Hibernating", MOD($C341+F341/1440, 1))</f>
        <v>Hibernating</v>
      </c>
    </row>
    <row r="342" customFormat="false" ht="13.8" hidden="false" customHeight="false" outlineLevel="0" collapsed="false">
      <c r="B342" s="18" t="n">
        <f aca="false">'NOAA Sunset Calculator'!D342</f>
        <v>46363</v>
      </c>
      <c r="C342" s="26" t="n">
        <f aca="false">'NOAA Sunset Calculator'!Z342</f>
        <v>0.70559272836579</v>
      </c>
      <c r="D342" s="19" t="n">
        <f aca="false">(B342 &lt;= $A$5)  OR (B342 &gt;= $A$8)</f>
        <v>1</v>
      </c>
      <c r="E342" s="20" t="str">
        <f aca="false">IF(D342, "Hibernating", VLOOKUP($A$2, 'Species Emergence - Field Notes'!$A$2:$E$13, 2, 0))</f>
        <v>Hibernating</v>
      </c>
      <c r="F342" s="20" t="str">
        <f aca="false">IF(D342, "Hibernating", VLOOKUP($A$2, 'Species Emergence - Field Notes'!$A$2:$E$13, 3, 0))</f>
        <v>Hibernating</v>
      </c>
      <c r="G342" s="27" t="str">
        <f aca="false">IF(D342, "Hibernating", MOD($C342+E342/1440, 1))</f>
        <v>Hibernating</v>
      </c>
      <c r="H342" s="27" t="str">
        <f aca="false">IF(D342, "Hibernating", MOD($C342+F342/1440, 1))</f>
        <v>Hibernating</v>
      </c>
    </row>
    <row r="343" customFormat="false" ht="13.8" hidden="false" customHeight="false" outlineLevel="0" collapsed="false">
      <c r="B343" s="18" t="n">
        <f aca="false">'NOAA Sunset Calculator'!D343</f>
        <v>46364</v>
      </c>
      <c r="C343" s="26" t="n">
        <f aca="false">'NOAA Sunset Calculator'!Z343</f>
        <v>0.705388146823629</v>
      </c>
      <c r="D343" s="19" t="n">
        <f aca="false">(B343 &lt;= $A$5)  OR (B343 &gt;= $A$8)</f>
        <v>1</v>
      </c>
      <c r="E343" s="20" t="str">
        <f aca="false">IF(D343, "Hibernating", VLOOKUP($A$2, 'Species Emergence - Field Notes'!$A$2:$E$13, 2, 0))</f>
        <v>Hibernating</v>
      </c>
      <c r="F343" s="20" t="str">
        <f aca="false">IF(D343, "Hibernating", VLOOKUP($A$2, 'Species Emergence - Field Notes'!$A$2:$E$13, 3, 0))</f>
        <v>Hibernating</v>
      </c>
      <c r="G343" s="27" t="str">
        <f aca="false">IF(D343, "Hibernating", MOD($C343+E343/1440, 1))</f>
        <v>Hibernating</v>
      </c>
      <c r="H343" s="27" t="str">
        <f aca="false">IF(D343, "Hibernating", MOD($C343+F343/1440, 1))</f>
        <v>Hibernating</v>
      </c>
    </row>
    <row r="344" customFormat="false" ht="13.8" hidden="false" customHeight="false" outlineLevel="0" collapsed="false">
      <c r="B344" s="18" t="n">
        <f aca="false">'NOAA Sunset Calculator'!D344</f>
        <v>46365</v>
      </c>
      <c r="C344" s="26" t="n">
        <f aca="false">'NOAA Sunset Calculator'!Z344</f>
        <v>0.705222559812848</v>
      </c>
      <c r="D344" s="19" t="n">
        <f aca="false">(B344 &lt;= $A$5)  OR (B344 &gt;= $A$8)</f>
        <v>1</v>
      </c>
      <c r="E344" s="20" t="str">
        <f aca="false">IF(D344, "Hibernating", VLOOKUP($A$2, 'Species Emergence - Field Notes'!$A$2:$E$13, 2, 0))</f>
        <v>Hibernating</v>
      </c>
      <c r="F344" s="20" t="str">
        <f aca="false">IF(D344, "Hibernating", VLOOKUP($A$2, 'Species Emergence - Field Notes'!$A$2:$E$13, 3, 0))</f>
        <v>Hibernating</v>
      </c>
      <c r="G344" s="27" t="str">
        <f aca="false">IF(D344, "Hibernating", MOD($C344+E344/1440, 1))</f>
        <v>Hibernating</v>
      </c>
      <c r="H344" s="27" t="str">
        <f aca="false">IF(D344, "Hibernating", MOD($C344+F344/1440, 1))</f>
        <v>Hibernating</v>
      </c>
    </row>
    <row r="345" customFormat="false" ht="13.8" hidden="false" customHeight="false" outlineLevel="0" collapsed="false">
      <c r="B345" s="18" t="n">
        <f aca="false">'NOAA Sunset Calculator'!D345</f>
        <v>46366</v>
      </c>
      <c r="C345" s="26" t="n">
        <f aca="false">'NOAA Sunset Calculator'!Z345</f>
        <v>0.70509621719755</v>
      </c>
      <c r="D345" s="19" t="n">
        <f aca="false">(B345 &lt;= $A$5)  OR (B345 &gt;= $A$8)</f>
        <v>1</v>
      </c>
      <c r="E345" s="20" t="str">
        <f aca="false">IF(D345, "Hibernating", VLOOKUP($A$2, 'Species Emergence - Field Notes'!$A$2:$E$13, 2, 0))</f>
        <v>Hibernating</v>
      </c>
      <c r="F345" s="20" t="str">
        <f aca="false">IF(D345, "Hibernating", VLOOKUP($A$2, 'Species Emergence - Field Notes'!$A$2:$E$13, 3, 0))</f>
        <v>Hibernating</v>
      </c>
      <c r="G345" s="27" t="str">
        <f aca="false">IF(D345, "Hibernating", MOD($C345+E345/1440, 1))</f>
        <v>Hibernating</v>
      </c>
      <c r="H345" s="27" t="str">
        <f aca="false">IF(D345, "Hibernating", MOD($C345+F345/1440, 1))</f>
        <v>Hibernating</v>
      </c>
    </row>
    <row r="346" customFormat="false" ht="13.8" hidden="false" customHeight="false" outlineLevel="0" collapsed="false">
      <c r="B346" s="18" t="n">
        <f aca="false">'NOAA Sunset Calculator'!D346</f>
        <v>46367</v>
      </c>
      <c r="C346" s="26" t="n">
        <f aca="false">'NOAA Sunset Calculator'!Z346</f>
        <v>0.70500932816175</v>
      </c>
      <c r="D346" s="19" t="n">
        <f aca="false">(B346 &lt;= $A$5)  OR (B346 &gt;= $A$8)</f>
        <v>1</v>
      </c>
      <c r="E346" s="20" t="str">
        <f aca="false">IF(D346, "Hibernating", VLOOKUP($A$2, 'Species Emergence - Field Notes'!$A$2:$E$13, 2, 0))</f>
        <v>Hibernating</v>
      </c>
      <c r="F346" s="20" t="str">
        <f aca="false">IF(D346, "Hibernating", VLOOKUP($A$2, 'Species Emergence - Field Notes'!$A$2:$E$13, 3, 0))</f>
        <v>Hibernating</v>
      </c>
      <c r="G346" s="27" t="str">
        <f aca="false">IF(D346, "Hibernating", MOD($C346+E346/1440, 1))</f>
        <v>Hibernating</v>
      </c>
      <c r="H346" s="27" t="str">
        <f aca="false">IF(D346, "Hibernating", MOD($C346+F346/1440, 1))</f>
        <v>Hibernating</v>
      </c>
    </row>
    <row r="347" customFormat="false" ht="13.8" hidden="false" customHeight="false" outlineLevel="0" collapsed="false">
      <c r="B347" s="18" t="n">
        <f aca="false">'NOAA Sunset Calculator'!D347</f>
        <v>46368</v>
      </c>
      <c r="C347" s="26" t="n">
        <f aca="false">'NOAA Sunset Calculator'!Z347</f>
        <v>0.704962059394276</v>
      </c>
      <c r="D347" s="19" t="n">
        <f aca="false">(B347 &lt;= $A$5)  OR (B347 &gt;= $A$8)</f>
        <v>1</v>
      </c>
      <c r="E347" s="20" t="str">
        <f aca="false">IF(D347, "Hibernating", VLOOKUP($A$2, 'Species Emergence - Field Notes'!$A$2:$E$13, 2, 0))</f>
        <v>Hibernating</v>
      </c>
      <c r="F347" s="20" t="str">
        <f aca="false">IF(D347, "Hibernating", VLOOKUP($A$2, 'Species Emergence - Field Notes'!$A$2:$E$13, 3, 0))</f>
        <v>Hibernating</v>
      </c>
      <c r="G347" s="27" t="str">
        <f aca="false">IF(D347, "Hibernating", MOD($C347+E347/1440, 1))</f>
        <v>Hibernating</v>
      </c>
      <c r="H347" s="27" t="str">
        <f aca="false">IF(D347, "Hibernating", MOD($C347+F347/1440, 1))</f>
        <v>Hibernating</v>
      </c>
    </row>
    <row r="348" customFormat="false" ht="13.8" hidden="false" customHeight="false" outlineLevel="0" collapsed="false">
      <c r="B348" s="18" t="n">
        <f aca="false">'NOAA Sunset Calculator'!D348</f>
        <v>46369</v>
      </c>
      <c r="C348" s="26" t="n">
        <f aca="false">'NOAA Sunset Calculator'!Z348</f>
        <v>0.704954533394927</v>
      </c>
      <c r="D348" s="19" t="n">
        <f aca="false">(B348 &lt;= $A$5)  OR (B348 &gt;= $A$8)</f>
        <v>1</v>
      </c>
      <c r="E348" s="20" t="str">
        <f aca="false">IF(D348, "Hibernating", VLOOKUP($A$2, 'Species Emergence - Field Notes'!$A$2:$E$13, 2, 0))</f>
        <v>Hibernating</v>
      </c>
      <c r="F348" s="20" t="str">
        <f aca="false">IF(D348, "Hibernating", VLOOKUP($A$2, 'Species Emergence - Field Notes'!$A$2:$E$13, 3, 0))</f>
        <v>Hibernating</v>
      </c>
      <c r="G348" s="27" t="str">
        <f aca="false">IF(D348, "Hibernating", MOD($C348+E348/1440, 1))</f>
        <v>Hibernating</v>
      </c>
      <c r="H348" s="27" t="str">
        <f aca="false">IF(D348, "Hibernating", MOD($C348+F348/1440, 1))</f>
        <v>Hibernating</v>
      </c>
    </row>
    <row r="349" customFormat="false" ht="13.8" hidden="false" customHeight="false" outlineLevel="0" collapsed="false">
      <c r="B349" s="18" t="n">
        <f aca="false">'NOAA Sunset Calculator'!D349</f>
        <v>46370</v>
      </c>
      <c r="C349" s="26" t="n">
        <f aca="false">'NOAA Sunset Calculator'!Z349</f>
        <v>0.704986826920265</v>
      </c>
      <c r="D349" s="19" t="n">
        <f aca="false">(B349 &lt;= $A$5)  OR (B349 &gt;= $A$8)</f>
        <v>1</v>
      </c>
      <c r="E349" s="20" t="str">
        <f aca="false">IF(D349, "Hibernating", VLOOKUP($A$2, 'Species Emergence - Field Notes'!$A$2:$E$13, 2, 0))</f>
        <v>Hibernating</v>
      </c>
      <c r="F349" s="20" t="str">
        <f aca="false">IF(D349, "Hibernating", VLOOKUP($A$2, 'Species Emergence - Field Notes'!$A$2:$E$13, 3, 0))</f>
        <v>Hibernating</v>
      </c>
      <c r="G349" s="27" t="str">
        <f aca="false">IF(D349, "Hibernating", MOD($C349+E349/1440, 1))</f>
        <v>Hibernating</v>
      </c>
      <c r="H349" s="27" t="str">
        <f aca="false">IF(D349, "Hibernating", MOD($C349+F349/1440, 1))</f>
        <v>Hibernating</v>
      </c>
    </row>
    <row r="350" customFormat="false" ht="13.8" hidden="false" customHeight="false" outlineLevel="0" collapsed="false">
      <c r="B350" s="18" t="n">
        <f aca="false">'NOAA Sunset Calculator'!D350</f>
        <v>46371</v>
      </c>
      <c r="C350" s="26" t="n">
        <f aca="false">'NOAA Sunset Calculator'!Z350</f>
        <v>0.705058969586873</v>
      </c>
      <c r="D350" s="19" t="n">
        <f aca="false">(B350 &lt;= $A$5)  OR (B350 &gt;= $A$8)</f>
        <v>1</v>
      </c>
      <c r="E350" s="20" t="str">
        <f aca="false">IF(D350, "Hibernating", VLOOKUP($A$2, 'Species Emergence - Field Notes'!$A$2:$E$13, 2, 0))</f>
        <v>Hibernating</v>
      </c>
      <c r="F350" s="20" t="str">
        <f aca="false">IF(D350, "Hibernating", VLOOKUP($A$2, 'Species Emergence - Field Notes'!$A$2:$E$13, 3, 0))</f>
        <v>Hibernating</v>
      </c>
      <c r="G350" s="27" t="str">
        <f aca="false">IF(D350, "Hibernating", MOD($C350+E350/1440, 1))</f>
        <v>Hibernating</v>
      </c>
      <c r="H350" s="27" t="str">
        <f aca="false">IF(D350, "Hibernating", MOD($C350+F350/1440, 1))</f>
        <v>Hibernating</v>
      </c>
    </row>
    <row r="351" customFormat="false" ht="13.8" hidden="false" customHeight="false" outlineLevel="0" collapsed="false">
      <c r="B351" s="18" t="n">
        <f aca="false">'NOAA Sunset Calculator'!D351</f>
        <v>46372</v>
      </c>
      <c r="C351" s="26" t="n">
        <f aca="false">'NOAA Sunset Calculator'!Z351</f>
        <v>0.705170942649061</v>
      </c>
      <c r="D351" s="19" t="n">
        <f aca="false">(B351 &lt;= $A$5)  OR (B351 &gt;= $A$8)</f>
        <v>1</v>
      </c>
      <c r="E351" s="20" t="str">
        <f aca="false">IF(D351, "Hibernating", VLOOKUP($A$2, 'Species Emergence - Field Notes'!$A$2:$E$13, 2, 0))</f>
        <v>Hibernating</v>
      </c>
      <c r="F351" s="20" t="str">
        <f aca="false">IF(D351, "Hibernating", VLOOKUP($A$2, 'Species Emergence - Field Notes'!$A$2:$E$13, 3, 0))</f>
        <v>Hibernating</v>
      </c>
      <c r="G351" s="27" t="str">
        <f aca="false">IF(D351, "Hibernating", MOD($C351+E351/1440, 1))</f>
        <v>Hibernating</v>
      </c>
      <c r="H351" s="27" t="str">
        <f aca="false">IF(D351, "Hibernating", MOD($C351+F351/1440, 1))</f>
        <v>Hibernating</v>
      </c>
    </row>
    <row r="352" customFormat="false" ht="13.8" hidden="false" customHeight="false" outlineLevel="0" collapsed="false">
      <c r="B352" s="18" t="n">
        <f aca="false">'NOAA Sunset Calculator'!D352</f>
        <v>46373</v>
      </c>
      <c r="C352" s="26" t="n">
        <f aca="false">'NOAA Sunset Calculator'!Z352</f>
        <v>0.705322677966838</v>
      </c>
      <c r="D352" s="19" t="n">
        <f aca="false">(B352 &lt;= $A$5)  OR (B352 &gt;= $A$8)</f>
        <v>1</v>
      </c>
      <c r="E352" s="20" t="str">
        <f aca="false">IF(D352, "Hibernating", VLOOKUP($A$2, 'Species Emergence - Field Notes'!$A$2:$E$13, 2, 0))</f>
        <v>Hibernating</v>
      </c>
      <c r="F352" s="20" t="str">
        <f aca="false">IF(D352, "Hibernating", VLOOKUP($A$2, 'Species Emergence - Field Notes'!$A$2:$E$13, 3, 0))</f>
        <v>Hibernating</v>
      </c>
      <c r="G352" s="27" t="str">
        <f aca="false">IF(D352, "Hibernating", MOD($C352+E352/1440, 1))</f>
        <v>Hibernating</v>
      </c>
      <c r="H352" s="27" t="str">
        <f aca="false">IF(D352, "Hibernating", MOD($C352+F352/1440, 1))</f>
        <v>Hibernating</v>
      </c>
    </row>
    <row r="353" customFormat="false" ht="13.8" hidden="false" customHeight="false" outlineLevel="0" collapsed="false">
      <c r="B353" s="18" t="n">
        <f aca="false">'NOAA Sunset Calculator'!D353</f>
        <v>46374</v>
      </c>
      <c r="C353" s="26" t="n">
        <f aca="false">'NOAA Sunset Calculator'!Z353</f>
        <v>0.705514057178608</v>
      </c>
      <c r="D353" s="19" t="n">
        <f aca="false">(B353 &lt;= $A$5)  OR (B353 &gt;= $A$8)</f>
        <v>1</v>
      </c>
      <c r="E353" s="20" t="str">
        <f aca="false">IF(D353, "Hibernating", VLOOKUP($A$2, 'Species Emergence - Field Notes'!$A$2:$E$13, 2, 0))</f>
        <v>Hibernating</v>
      </c>
      <c r="F353" s="20" t="str">
        <f aca="false">IF(D353, "Hibernating", VLOOKUP($A$2, 'Species Emergence - Field Notes'!$A$2:$E$13, 3, 0))</f>
        <v>Hibernating</v>
      </c>
      <c r="G353" s="27" t="str">
        <f aca="false">IF(D353, "Hibernating", MOD($C353+E353/1440, 1))</f>
        <v>Hibernating</v>
      </c>
      <c r="H353" s="27" t="str">
        <f aca="false">IF(D353, "Hibernating", MOD($C353+F353/1440, 1))</f>
        <v>Hibernating</v>
      </c>
    </row>
    <row r="354" customFormat="false" ht="13.8" hidden="false" customHeight="false" outlineLevel="0" collapsed="false">
      <c r="B354" s="18" t="n">
        <f aca="false">'NOAA Sunset Calculator'!D354</f>
        <v>46375</v>
      </c>
      <c r="C354" s="26" t="n">
        <f aca="false">'NOAA Sunset Calculator'!Z354</f>
        <v>0.705744911091313</v>
      </c>
      <c r="D354" s="19" t="n">
        <f aca="false">(B354 &lt;= $A$5)  OR (B354 &gt;= $A$8)</f>
        <v>1</v>
      </c>
      <c r="E354" s="20" t="str">
        <f aca="false">IF(D354, "Hibernating", VLOOKUP($A$2, 'Species Emergence - Field Notes'!$A$2:$E$13, 2, 0))</f>
        <v>Hibernating</v>
      </c>
      <c r="F354" s="20" t="str">
        <f aca="false">IF(D354, "Hibernating", VLOOKUP($A$2, 'Species Emergence - Field Notes'!$A$2:$E$13, 3, 0))</f>
        <v>Hibernating</v>
      </c>
      <c r="G354" s="27" t="str">
        <f aca="false">IF(D354, "Hibernating", MOD($C354+E354/1440, 1))</f>
        <v>Hibernating</v>
      </c>
      <c r="H354" s="27" t="str">
        <f aca="false">IF(D354, "Hibernating", MOD($C354+F354/1440, 1))</f>
        <v>Hibernating</v>
      </c>
    </row>
    <row r="355" customFormat="false" ht="13.8" hidden="false" customHeight="false" outlineLevel="0" collapsed="false">
      <c r="B355" s="18" t="n">
        <f aca="false">'NOAA Sunset Calculator'!D355</f>
        <v>46376</v>
      </c>
      <c r="C355" s="26" t="n">
        <f aca="false">'NOAA Sunset Calculator'!Z355</f>
        <v>0.706015019298879</v>
      </c>
      <c r="D355" s="19" t="n">
        <f aca="false">(B355 &lt;= $A$5)  OR (B355 &gt;= $A$8)</f>
        <v>1</v>
      </c>
      <c r="E355" s="20" t="str">
        <f aca="false">IF(D355, "Hibernating", VLOOKUP($A$2, 'Species Emergence - Field Notes'!$A$2:$E$13, 2, 0))</f>
        <v>Hibernating</v>
      </c>
      <c r="F355" s="20" t="str">
        <f aca="false">IF(D355, "Hibernating", VLOOKUP($A$2, 'Species Emergence - Field Notes'!$A$2:$E$13, 3, 0))</f>
        <v>Hibernating</v>
      </c>
      <c r="G355" s="27" t="str">
        <f aca="false">IF(D355, "Hibernating", MOD($C355+E355/1440, 1))</f>
        <v>Hibernating</v>
      </c>
      <c r="H355" s="27" t="str">
        <f aca="false">IF(D355, "Hibernating", MOD($C355+F355/1440, 1))</f>
        <v>Hibernating</v>
      </c>
    </row>
    <row r="356" customFormat="false" ht="13.8" hidden="false" customHeight="false" outlineLevel="0" collapsed="false">
      <c r="B356" s="18" t="n">
        <f aca="false">'NOAA Sunset Calculator'!D356</f>
        <v>46377</v>
      </c>
      <c r="C356" s="26" t="n">
        <f aca="false">'NOAA Sunset Calculator'!Z356</f>
        <v>0.70632411003769</v>
      </c>
      <c r="D356" s="19" t="n">
        <f aca="false">(B356 &lt;= $A$5)  OR (B356 &gt;= $A$8)</f>
        <v>1</v>
      </c>
      <c r="E356" s="20" t="str">
        <f aca="false">IF(D356, "Hibernating", VLOOKUP($A$2, 'Species Emergence - Field Notes'!$A$2:$E$13, 2, 0))</f>
        <v>Hibernating</v>
      </c>
      <c r="F356" s="20" t="str">
        <f aca="false">IF(D356, "Hibernating", VLOOKUP($A$2, 'Species Emergence - Field Notes'!$A$2:$E$13, 3, 0))</f>
        <v>Hibernating</v>
      </c>
      <c r="G356" s="27" t="str">
        <f aca="false">IF(D356, "Hibernating", MOD($C356+E356/1440, 1))</f>
        <v>Hibernating</v>
      </c>
      <c r="H356" s="27" t="str">
        <f aca="false">IF(D356, "Hibernating", MOD($C356+F356/1440, 1))</f>
        <v>Hibernating</v>
      </c>
    </row>
    <row r="357" customFormat="false" ht="13.8" hidden="false" customHeight="false" outlineLevel="0" collapsed="false">
      <c r="B357" s="18" t="n">
        <f aca="false">'NOAA Sunset Calculator'!D357</f>
        <v>46378</v>
      </c>
      <c r="C357" s="26" t="n">
        <f aca="false">'NOAA Sunset Calculator'!Z357</f>
        <v>0.706671860285495</v>
      </c>
      <c r="D357" s="19" t="n">
        <f aca="false">(B357 &lt;= $A$5)  OR (B357 &gt;= $A$8)</f>
        <v>1</v>
      </c>
      <c r="E357" s="20" t="str">
        <f aca="false">IF(D357, "Hibernating", VLOOKUP($A$2, 'Species Emergence - Field Notes'!$A$2:$E$13, 2, 0))</f>
        <v>Hibernating</v>
      </c>
      <c r="F357" s="20" t="str">
        <f aca="false">IF(D357, "Hibernating", VLOOKUP($A$2, 'Species Emergence - Field Notes'!$A$2:$E$13, 3, 0))</f>
        <v>Hibernating</v>
      </c>
      <c r="G357" s="27" t="str">
        <f aca="false">IF(D357, "Hibernating", MOD($C357+E357/1440, 1))</f>
        <v>Hibernating</v>
      </c>
      <c r="H357" s="27" t="str">
        <f aca="false">IF(D357, "Hibernating", MOD($C357+F357/1440, 1))</f>
        <v>Hibernating</v>
      </c>
    </row>
    <row r="358" customFormat="false" ht="13.8" hidden="false" customHeight="false" outlineLevel="0" collapsed="false">
      <c r="B358" s="18" t="n">
        <f aca="false">'NOAA Sunset Calculator'!D358</f>
        <v>46379</v>
      </c>
      <c r="C358" s="26" t="n">
        <f aca="false">'NOAA Sunset Calculator'!Z358</f>
        <v>0.707057896107745</v>
      </c>
      <c r="D358" s="19" t="n">
        <f aca="false">(B358 &lt;= $A$5)  OR (B358 &gt;= $A$8)</f>
        <v>1</v>
      </c>
      <c r="E358" s="20" t="str">
        <f aca="false">IF(D358, "Hibernating", VLOOKUP($A$2, 'Species Emergence - Field Notes'!$A$2:$E$13, 2, 0))</f>
        <v>Hibernating</v>
      </c>
      <c r="F358" s="20" t="str">
        <f aca="false">IF(D358, "Hibernating", VLOOKUP($A$2, 'Species Emergence - Field Notes'!$A$2:$E$13, 3, 0))</f>
        <v>Hibernating</v>
      </c>
      <c r="G358" s="27" t="str">
        <f aca="false">IF(D358, "Hibernating", MOD($C358+E358/1440, 1))</f>
        <v>Hibernating</v>
      </c>
      <c r="H358" s="27" t="str">
        <f aca="false">IF(D358, "Hibernating", MOD($C358+F358/1440, 1))</f>
        <v>Hibernating</v>
      </c>
    </row>
    <row r="359" customFormat="false" ht="13.8" hidden="false" customHeight="false" outlineLevel="0" collapsed="false">
      <c r="B359" s="18" t="n">
        <f aca="false">'NOAA Sunset Calculator'!D359</f>
        <v>46380</v>
      </c>
      <c r="C359" s="26" t="n">
        <f aca="false">'NOAA Sunset Calculator'!Z359</f>
        <v>0.70748179325278</v>
      </c>
      <c r="D359" s="19" t="n">
        <f aca="false">(B359 &lt;= $A$5)  OR (B359 &gt;= $A$8)</f>
        <v>1</v>
      </c>
      <c r="E359" s="20" t="str">
        <f aca="false">IF(D359, "Hibernating", VLOOKUP($A$2, 'Species Emergence - Field Notes'!$A$2:$E$13, 2, 0))</f>
        <v>Hibernating</v>
      </c>
      <c r="F359" s="20" t="str">
        <f aca="false">IF(D359, "Hibernating", VLOOKUP($A$2, 'Species Emergence - Field Notes'!$A$2:$E$13, 3, 0))</f>
        <v>Hibernating</v>
      </c>
      <c r="G359" s="27" t="str">
        <f aca="false">IF(D359, "Hibernating", MOD($C359+E359/1440, 1))</f>
        <v>Hibernating</v>
      </c>
      <c r="H359" s="27" t="str">
        <f aca="false">IF(D359, "Hibernating", MOD($C359+F359/1440, 1))</f>
        <v>Hibernating</v>
      </c>
    </row>
    <row r="360" customFormat="false" ht="13.8" hidden="false" customHeight="false" outlineLevel="0" collapsed="false">
      <c r="B360" s="18" t="n">
        <f aca="false">'NOAA Sunset Calculator'!D360</f>
        <v>46381</v>
      </c>
      <c r="C360" s="26" t="n">
        <f aca="false">'NOAA Sunset Calculator'!Z360</f>
        <v>0.70794307799475</v>
      </c>
      <c r="D360" s="19" t="n">
        <f aca="false">(B360 &lt;= $A$5)  OR (B360 &gt;= $A$8)</f>
        <v>1</v>
      </c>
      <c r="E360" s="20" t="str">
        <f aca="false">IF(D360, "Hibernating", VLOOKUP($A$2, 'Species Emergence - Field Notes'!$A$2:$E$13, 2, 0))</f>
        <v>Hibernating</v>
      </c>
      <c r="F360" s="20" t="str">
        <f aca="false">IF(D360, "Hibernating", VLOOKUP($A$2, 'Species Emergence - Field Notes'!$A$2:$E$13, 3, 0))</f>
        <v>Hibernating</v>
      </c>
      <c r="G360" s="27" t="str">
        <f aca="false">IF(D360, "Hibernating", MOD($C360+E360/1440, 1))</f>
        <v>Hibernating</v>
      </c>
      <c r="H360" s="27" t="str">
        <f aca="false">IF(D360, "Hibernating", MOD($C360+F360/1440, 1))</f>
        <v>Hibernating</v>
      </c>
    </row>
    <row r="361" customFormat="false" ht="13.8" hidden="false" customHeight="false" outlineLevel="0" collapsed="false">
      <c r="B361" s="18" t="n">
        <f aca="false">'NOAA Sunset Calculator'!D361</f>
        <v>46382</v>
      </c>
      <c r="C361" s="26" t="n">
        <f aca="false">'NOAA Sunset Calculator'!Z361</f>
        <v>0.708441228220517</v>
      </c>
      <c r="D361" s="19" t="n">
        <f aca="false">(B361 &lt;= $A$5)  OR (B361 &gt;= $A$8)</f>
        <v>1</v>
      </c>
      <c r="E361" s="20" t="str">
        <f aca="false">IF(D361, "Hibernating", VLOOKUP($A$2, 'Species Emergence - Field Notes'!$A$2:$E$13, 2, 0))</f>
        <v>Hibernating</v>
      </c>
      <c r="F361" s="20" t="str">
        <f aca="false">IF(D361, "Hibernating", VLOOKUP($A$2, 'Species Emergence - Field Notes'!$A$2:$E$13, 3, 0))</f>
        <v>Hibernating</v>
      </c>
      <c r="G361" s="27" t="str">
        <f aca="false">IF(D361, "Hibernating", MOD($C361+E361/1440, 1))</f>
        <v>Hibernating</v>
      </c>
      <c r="H361" s="27" t="str">
        <f aca="false">IF(D361, "Hibernating", MOD($C361+F361/1440, 1))</f>
        <v>Hibernating</v>
      </c>
    </row>
    <row r="362" customFormat="false" ht="13.8" hidden="false" customHeight="false" outlineLevel="0" collapsed="false">
      <c r="B362" s="18" t="n">
        <f aca="false">'NOAA Sunset Calculator'!D362</f>
        <v>46383</v>
      </c>
      <c r="C362" s="26" t="n">
        <f aca="false">'NOAA Sunset Calculator'!Z362</f>
        <v>0.70897567475427</v>
      </c>
      <c r="D362" s="19" t="n">
        <f aca="false">(B362 &lt;= $A$5)  OR (B362 &gt;= $A$8)</f>
        <v>1</v>
      </c>
      <c r="E362" s="20" t="str">
        <f aca="false">IF(D362, "Hibernating", VLOOKUP($A$2, 'Species Emergence - Field Notes'!$A$2:$E$13, 2, 0))</f>
        <v>Hibernating</v>
      </c>
      <c r="F362" s="20" t="str">
        <f aca="false">IF(D362, "Hibernating", VLOOKUP($A$2, 'Species Emergence - Field Notes'!$A$2:$E$13, 3, 0))</f>
        <v>Hibernating</v>
      </c>
      <c r="G362" s="27" t="str">
        <f aca="false">IF(D362, "Hibernating", MOD($C362+E362/1440, 1))</f>
        <v>Hibernating</v>
      </c>
      <c r="H362" s="27" t="str">
        <f aca="false">IF(D362, "Hibernating", MOD($C362+F362/1440, 1))</f>
        <v>Hibernating</v>
      </c>
    </row>
    <row r="363" customFormat="false" ht="13.8" hidden="false" customHeight="false" outlineLevel="0" collapsed="false">
      <c r="B363" s="18" t="n">
        <f aca="false">'NOAA Sunset Calculator'!D363</f>
        <v>46384</v>
      </c>
      <c r="C363" s="26" t="n">
        <f aca="false">'NOAA Sunset Calculator'!Z363</f>
        <v>0.709545802911114</v>
      </c>
      <c r="D363" s="19" t="n">
        <f aca="false">(B363 &lt;= $A$5)  OR (B363 &gt;= $A$8)</f>
        <v>1</v>
      </c>
      <c r="E363" s="20" t="str">
        <f aca="false">IF(D363, "Hibernating", VLOOKUP($A$2, 'Species Emergence - Field Notes'!$A$2:$E$13, 2, 0))</f>
        <v>Hibernating</v>
      </c>
      <c r="F363" s="20" t="str">
        <f aca="false">IF(D363, "Hibernating", VLOOKUP($A$2, 'Species Emergence - Field Notes'!$A$2:$E$13, 3, 0))</f>
        <v>Hibernating</v>
      </c>
      <c r="G363" s="27" t="str">
        <f aca="false">IF(D363, "Hibernating", MOD($C363+E363/1440, 1))</f>
        <v>Hibernating</v>
      </c>
      <c r="H363" s="27" t="str">
        <f aca="false">IF(D363, "Hibernating", MOD($C363+F363/1440, 1))</f>
        <v>Hibernating</v>
      </c>
    </row>
    <row r="364" customFormat="false" ht="13.8" hidden="false" customHeight="false" outlineLevel="0" collapsed="false">
      <c r="B364" s="18" t="n">
        <f aca="false">'NOAA Sunset Calculator'!D364</f>
        <v>46385</v>
      </c>
      <c r="C364" s="26" t="n">
        <f aca="false">'NOAA Sunset Calculator'!Z364</f>
        <v>0.710150954268576</v>
      </c>
      <c r="D364" s="19" t="n">
        <f aca="false">(B364 &lt;= $A$5)  OR (B364 &gt;= $A$8)</f>
        <v>1</v>
      </c>
      <c r="E364" s="20" t="str">
        <f aca="false">IF(D364, "Hibernating", VLOOKUP($A$2, 'Species Emergence - Field Notes'!$A$2:$E$13, 2, 0))</f>
        <v>Hibernating</v>
      </c>
      <c r="F364" s="20" t="str">
        <f aca="false">IF(D364, "Hibernating", VLOOKUP($A$2, 'Species Emergence - Field Notes'!$A$2:$E$13, 3, 0))</f>
        <v>Hibernating</v>
      </c>
      <c r="G364" s="27" t="str">
        <f aca="false">IF(D364, "Hibernating", MOD($C364+E364/1440, 1))</f>
        <v>Hibernating</v>
      </c>
      <c r="H364" s="27" t="str">
        <f aca="false">IF(D364, "Hibernating", MOD($C364+F364/1440, 1))</f>
        <v>Hibernating</v>
      </c>
    </row>
    <row r="365" customFormat="false" ht="13.8" hidden="false" customHeight="false" outlineLevel="0" collapsed="false">
      <c r="B365" s="18" t="n">
        <f aca="false">'NOAA Sunset Calculator'!D365</f>
        <v>46386</v>
      </c>
      <c r="C365" s="26" t="n">
        <f aca="false">'NOAA Sunset Calculator'!Z365</f>
        <v>0.710790428642844</v>
      </c>
      <c r="D365" s="19" t="n">
        <f aca="false">(B365 &lt;= $A$5)  OR (B365 &gt;= $A$8)</f>
        <v>1</v>
      </c>
      <c r="E365" s="20" t="str">
        <f aca="false">IF(D365, "Hibernating", VLOOKUP($A$2, 'Species Emergence - Field Notes'!$A$2:$E$13, 2, 0))</f>
        <v>Hibernating</v>
      </c>
      <c r="F365" s="20" t="str">
        <f aca="false">IF(D365, "Hibernating", VLOOKUP($A$2, 'Species Emergence - Field Notes'!$A$2:$E$13, 3, 0))</f>
        <v>Hibernating</v>
      </c>
      <c r="G365" s="27" t="str">
        <f aca="false">IF(D365, "Hibernating", MOD($C365+E365/1440, 1))</f>
        <v>Hibernating</v>
      </c>
      <c r="H365" s="27" t="str">
        <f aca="false">IF(D365, "Hibernating", MOD($C365+F365/1440, 1))</f>
        <v>Hibernating</v>
      </c>
    </row>
    <row r="366" customFormat="false" ht="13.8" hidden="false" customHeight="false" outlineLevel="0" collapsed="false">
      <c r="B366" s="18" t="n">
        <f aca="false">'NOAA Sunset Calculator'!D366</f>
        <v>46387</v>
      </c>
      <c r="C366" s="26" t="n">
        <f aca="false">'NOAA Sunset Calculator'!Z366</f>
        <v>0.711463486254551</v>
      </c>
      <c r="D366" s="19" t="n">
        <f aca="false">(B366 &lt;= $A$5)  OR (B366 &gt;= $A$8)</f>
        <v>1</v>
      </c>
      <c r="E366" s="20" t="str">
        <f aca="false">IF(D366, "Hibernating", VLOOKUP($A$2, 'Species Emergence - Field Notes'!$A$2:$E$13, 2, 0))</f>
        <v>Hibernating</v>
      </c>
      <c r="F366" s="20" t="str">
        <f aca="false">IF(D366, "Hibernating", VLOOKUP($A$2, 'Species Emergence - Field Notes'!$A$2:$E$13, 3, 0))</f>
        <v>Hibernating</v>
      </c>
      <c r="G366" s="27" t="str">
        <f aca="false">IF(D366, "Hibernating", MOD($C366+E366/1440, 1))</f>
        <v>Hibernating</v>
      </c>
      <c r="H366" s="27" t="str">
        <f aca="false">IF(D366, "Hibernating", MOD($C366+F366/1440, 1))</f>
        <v>Hibernating</v>
      </c>
    </row>
  </sheetData>
  <conditionalFormatting sqref="E1:H1048576">
    <cfRule type="containsText" priority="2" operator="containsText" aboveAverage="0" equalAverage="0" bottom="0" percent="0" rank="0" text="Hibernating" dxfId="0">
      <formula>NOT(ISERROR(SEARCH("Hibernating",E1)))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2010-02-16T14:55:33Z</dcterms:created>
  <dc:creator>Chris Cornwall</dc:creator>
  <dc:description/>
  <dc:language>en-GB</dc:language>
  <cp:lastModifiedBy/>
  <dcterms:modified xsi:type="dcterms:W3CDTF">2026-04-18T07:41:04Z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